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8130" tabRatio="673" activeTab="0"/>
  </bookViews>
  <sheets>
    <sheet name="tABLE1" sheetId="1" r:id="rId1"/>
    <sheet name="Admin" sheetId="2" r:id="rId2"/>
    <sheet name="MidLev" sheetId="3" r:id="rId3"/>
    <sheet name="Inst" sheetId="4" r:id="rId4"/>
    <sheet name="Adult " sheetId="5" r:id="rId5"/>
    <sheet name="sp ed" sheetId="6" r:id="rId6"/>
    <sheet name="ppshs" sheetId="7" r:id="rId7"/>
    <sheet name="trans" sheetId="8" r:id="rId8"/>
    <sheet name="opmp" sheetId="9" r:id="rId9"/>
    <sheet name="fixchg" sheetId="10" r:id="rId10"/>
    <sheet name="distfc" sheetId="11" r:id="rId11"/>
    <sheet name="comserv" sheetId="12" r:id="rId12"/>
    <sheet name="CapOut" sheetId="13" r:id="rId13"/>
    <sheet name="food" sheetId="14" r:id="rId14"/>
    <sheet name="const" sheetId="15" r:id="rId15"/>
    <sheet name="debt" sheetId="16" r:id="rId16"/>
    <sheet name="expbyobj" sheetId="17" r:id="rId17"/>
  </sheets>
  <definedNames>
    <definedName name="_xlnm.Print_Area" localSheetId="1">'Admin'!$A$1:$L$41</definedName>
    <definedName name="_xlnm.Print_Area" localSheetId="12">'CapOut'!$A$1:$Q$40</definedName>
    <definedName name="_xlnm.Print_Area" localSheetId="11">'comserv'!$A$1:$M$41</definedName>
    <definedName name="_xlnm.Print_Area" localSheetId="10">'distfc'!$A$1:$M$39</definedName>
    <definedName name="_xlnm.Print_Area" localSheetId="16">'expbyobj'!$A$1:$N$39</definedName>
    <definedName name="_xlnm.Print_Area" localSheetId="9">'fixchg'!$A$1:$K$40</definedName>
    <definedName name="_xlnm.Print_Area" localSheetId="13">'food'!$A$1:$X$38</definedName>
    <definedName name="_xlnm.Print_Area" localSheetId="3">'Inst'!$A$1:$AA$44</definedName>
    <definedName name="_xlnm.Print_Area" localSheetId="2">'MidLev'!$A$1:$M$41</definedName>
    <definedName name="_xlnm.Print_Area" localSheetId="8">'opmp'!$A$1:$Q$39</definedName>
    <definedName name="_xlnm.Print_Area" localSheetId="6">'ppshs'!$A$1:$S$41</definedName>
    <definedName name="_xlnm.Print_Area" localSheetId="5">'sp ed'!$A$1:$Q$41</definedName>
    <definedName name="_xlnm.Print_Area" localSheetId="0">'tABLE1'!$A$1:$W$42</definedName>
    <definedName name="_xlnm.Print_Area" localSheetId="7">'trans'!$A$1:$N$39</definedName>
    <definedName name="_xlnm.Print_Titles" localSheetId="3">'Inst'!$A:$A</definedName>
    <definedName name="QRY_SFD2">#REF!</definedName>
  </definedNames>
  <calcPr fullCalcOnLoad="1"/>
</workbook>
</file>

<file path=xl/sharedStrings.xml><?xml version="1.0" encoding="utf-8"?>
<sst xmlns="http://schemas.openxmlformats.org/spreadsheetml/2006/main" count="1131" uniqueCount="292">
  <si>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</si>
  <si>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</si>
  <si>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</si>
  <si>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</si>
  <si>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</si>
  <si>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</si>
  <si>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</si>
  <si>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</si>
  <si>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</si>
  <si>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</si>
  <si>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</si>
  <si>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</si>
  <si>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</si>
  <si>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</si>
  <si>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</si>
  <si>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</si>
  <si>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</si>
  <si>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</si>
  <si>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</si>
  <si>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</si>
  <si>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</si>
  <si>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</si>
  <si>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</si>
  <si>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</si>
  <si>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</si>
  <si>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</si>
  <si>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</si>
  <si>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</si>
  <si>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</si>
  <si>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</si>
  <si>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</si>
  <si>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</si>
  <si>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</si>
  <si>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</si>
  <si>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</si>
  <si>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</si>
  <si>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</si>
  <si>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</si>
  <si>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</si>
  <si>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</si>
  <si>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</si>
  <si>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</si>
  <si>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</si>
  <si>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</si>
  <si>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</si>
  <si>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</si>
  <si>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</si>
  <si>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</si>
  <si>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</si>
  <si>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</si>
  <si>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</si>
  <si>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</si>
  <si>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</si>
  <si>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</si>
  <si>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</si>
  <si>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</si>
  <si>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</si>
  <si>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</si>
  <si>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</si>
  <si>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</si>
  <si>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</si>
  <si>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</si>
  <si>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</si>
  <si>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</si>
  <si>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</si>
  <si>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</si>
  <si>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</si>
  <si>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</si>
  <si>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</si>
  <si>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</si>
  <si>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</si>
  <si>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</si>
  <si>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</si>
  <si>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</si>
  <si>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</si>
  <si>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</si>
  <si>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</si>
  <si>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</si>
  <si>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</si>
  <si>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</si>
  <si>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</si>
  <si>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</si>
  <si>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</si>
  <si>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</si>
  <si>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</si>
  <si>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</si>
  <si>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</si>
  <si>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</si>
  <si>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</si>
  <si>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</si>
  <si>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</si>
  <si>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</si>
  <si>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</si>
  <si>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</si>
  <si>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</si>
  <si>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</si>
  <si>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</si>
  <si>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</si>
  <si>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</si>
  <si>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</si>
  <si>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</si>
  <si>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</si>
  <si>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</si>
  <si>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</si>
  <si>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</si>
  <si>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</si>
  <si>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</si>
  <si>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</si>
  <si>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</si>
  <si>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</si>
  <si>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</si>
  <si>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</si>
  <si>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</si>
  <si>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</si>
  <si>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</si>
  <si>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</si>
  <si>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</si>
  <si>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</si>
  <si>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</si>
  <si>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</si>
  <si>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</si>
  <si>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</si>
  <si>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</si>
  <si>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</si>
  <si>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</si>
  <si>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</si>
  <si>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</si>
  <si>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</si>
  <si>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</si>
  <si>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</si>
  <si>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</si>
  <si>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</si>
  <si>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</si>
  <si>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</si>
  <si>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</si>
  <si>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</si>
  <si>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</si>
  <si>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</si>
  <si>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</si>
  <si>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</si>
  <si>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</si>
  <si>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</si>
  <si>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</si>
  <si>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</si>
  <si>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</si>
  <si>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</si>
  <si>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</si>
  <si>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</si>
  <si>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</si>
  <si>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</si>
  <si>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</si>
  <si>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</si>
  <si>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</si>
  <si>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</si>
  <si>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</si>
  <si>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</si>
  <si>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</si>
  <si>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</si>
  <si>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</si>
  <si>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</si>
  <si>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</si>
  <si>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</si>
  <si>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</si>
  <si>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</si>
  <si>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</si>
  <si>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</si>
  <si>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</si>
  <si>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</si>
  <si>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</si>
  <si>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</si>
  <si>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</si>
  <si>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</si>
  <si>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</si>
  <si>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</si>
  <si>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</si>
  <si>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</si>
  <si>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</si>
  <si>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</si>
  <si>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</si>
  <si>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</si>
  <si>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</si>
  <si>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</si>
  <si>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</si>
  <si>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</si>
  <si>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</si>
  <si>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</si>
  <si>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</si>
  <si>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</si>
  <si>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</si>
  <si>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</si>
  <si>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</si>
  <si>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</si>
  <si>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</si>
  <si>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</si>
  <si>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</t>
  </si>
  <si>
    <t>**</t>
  </si>
  <si>
    <t>Excludes Facilities Acquisition and Construction Services, now reported in Capital Outlay and  Instructional Supervision and Direction Services,</t>
  </si>
  <si>
    <t xml:space="preserve">Includes Instructional Supervision and Direction and Office of the Principal.  Prior to FY 1998, these expenditures were reported in Administration and </t>
  </si>
  <si>
    <t>Excludes transfers to Maryland LEAs</t>
  </si>
  <si>
    <t>Excludes Debt Principal repayment and Student Activity Fund Expenditures.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</si>
  <si>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</si>
  <si>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</si>
  <si>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</si>
  <si>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</si>
  <si>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</si>
  <si>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</si>
  <si>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</si>
  <si>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</si>
  <si>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</si>
  <si>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</si>
  <si>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</si>
  <si>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</si>
  <si>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</si>
  <si>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</si>
  <si>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</si>
  <si>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Somerset**</t>
  </si>
  <si>
    <t>Garrett*</t>
  </si>
  <si>
    <t>** Somerset County Public Schools Debt Expenditures were Long Term and Short Term Bank Loans handed down from Somerset  County Commissioners.</t>
  </si>
  <si>
    <t>*    Garrett County Board of Education carries the debt services of State Loan and Short Term Loan. The County Government is servicing the Long Term Debt..</t>
  </si>
  <si>
    <t>Interfund transfers, Indirect Cost Recovery net transfers, and transfers between Maryland local education agencies are not shown on this table.</t>
  </si>
  <si>
    <t>Excludes Interfund Transfers and Indirect Cost Recovery Net Transfers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</si>
  <si>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</si>
  <si>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</si>
  <si>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</si>
  <si>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</si>
  <si>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</si>
  <si>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</si>
  <si>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</si>
  <si>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</si>
  <si>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</si>
  <si>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</si>
  <si>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</si>
  <si>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</si>
  <si>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</si>
  <si>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</si>
  <si>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</si>
  <si>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</si>
  <si>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</si>
  <si>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</si>
  <si>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</si>
  <si>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</si>
  <si>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</si>
  <si>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</si>
  <si>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</si>
  <si>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</si>
  <si>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</si>
  <si>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</si>
  <si>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</si>
  <si>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</si>
  <si>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</si>
  <si>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</si>
  <si>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</si>
  <si>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Student Activity Fund Memorandum Only</t>
  </si>
  <si>
    <t>Salaries &amp; Wages</t>
  </si>
  <si>
    <t>Supplies &amp; Materials</t>
  </si>
  <si>
    <t>Current Expense Fund Expenditures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</si>
  <si>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</si>
  <si>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</si>
  <si>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</si>
  <si>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</si>
  <si>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</si>
  <si>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</si>
  <si>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</si>
  <si>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</si>
  <si>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</si>
  <si>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</si>
  <si>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</si>
  <si>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</si>
  <si>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 xml:space="preserve">For SFD Part 3 </t>
  </si>
  <si>
    <t>NOTE:  * Includes state share of teachers' retirement, interfund transfers and transfers between Maryland LEAs</t>
  </si>
  <si>
    <t>Transfers *</t>
  </si>
  <si>
    <t>FY 2008</t>
  </si>
  <si>
    <t>Expenditures for Adult Education and Related Fixed Charges*:  Maryland Public Schools:  2008 - 2009</t>
  </si>
  <si>
    <t>Expenditures for Special Education:  Maryland Public Schools:  2008 - 2009</t>
  </si>
  <si>
    <t>Expenditures for Student Transportation Services:  Maryland Public Schools:  2008 - 2009</t>
  </si>
  <si>
    <t>Distribution of Locally-Paid fixed Charges by Category:  Maryland Public Schools:  2008 - 2009</t>
  </si>
  <si>
    <t>Expenditures for Community Services:  Maryland Public Schools:  2008 - 2009</t>
  </si>
  <si>
    <t>06/02/2010</t>
  </si>
  <si>
    <t>Expenditures for Current Capital Outlay*:  Maryland Public Schools:  2008 - 2009</t>
  </si>
  <si>
    <t>Expenditures for School Construction:  Maryland Public Schools: 2008 - 2009</t>
  </si>
  <si>
    <t>Expenditures for Food Service:  Maryland Public Schools:  2008 - 2009</t>
  </si>
  <si>
    <t>Expenditures for Debt Service:  Maryland Public Schools:  2008 - 2009</t>
  </si>
  <si>
    <t>Expenditures for Prekindergarten Through Adult Instructional Purposes:  Maryland Public Schools:  2008- 2009</t>
  </si>
  <si>
    <t>FY 2009</t>
  </si>
  <si>
    <t>Expenditures for All Purposes*:  Maryland Public Schools:  2008 - 2009</t>
  </si>
  <si>
    <t>Expenditures for Administration*:  Maryland Public Schools:  2008 - 2009</t>
  </si>
  <si>
    <t>Expenditures for Mid-Level Administration*:  Maryland Public Schools:  2008 - 2009</t>
  </si>
  <si>
    <t>Expenditures for Prekindergarten Through Adult  Instructional Purposes:  Maryland Public Schools:  2008 - 2009</t>
  </si>
  <si>
    <t>Expenditures for Student Personnel and Health Services:  Maryland Public Schools:  2008 - 2009</t>
  </si>
  <si>
    <t>Expenditures for Operation and Maintenance of Plant:  Maryland Public Schools:  2008 - 2009</t>
  </si>
  <si>
    <t>Expenditures for Fixed Charges:  Maryland Public Schools:  2008 - 2009</t>
  </si>
  <si>
    <t>Current Expense Fund Expenditures by Object:  Maryland Public Schools:  2008 - 2009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</si>
</sst>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$&quot;#,##0.00"/>
    <numFmt numFmtId="169" formatCode="&quot;$&quot;#,##0"/>
    <numFmt numFmtId="170" formatCode="0.0%"/>
    <numFmt numFmtId="171" formatCode="_(* #,##0.00000_);_(* \(#,##0.00000\);_(* &quot;-&quot;??_);_(@_)"/>
    <numFmt numFmtId="172" formatCode="_(&quot;$&quot;* #,##0.00_);_(&quot;$&quot;* \(#,##0.00\);_(&quot;$&quot;* &quot;-&quot;_);_(@_)"/>
    <numFmt numFmtId="173" formatCode="_(* #,##0.0_);_(* \(#,##0.0\);_(* &quot;-&quot;??_);_(@_)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10"/>
      <name val="WP TypographicSymbols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0"/>
      <name val="MS Sans Serif"/>
      <family val="2"/>
    </font>
    <font>
      <sz val="10"/>
      <color indexed="10"/>
      <name val="MS Sans Serif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6" fontId="2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Border="1" applyAlignment="1">
      <alignment/>
    </xf>
    <xf numFmtId="169" fontId="0" fillId="0" borderId="0" xfId="44" applyNumberFormat="1" applyFont="1" applyAlignment="1">
      <alignment horizontal="right"/>
    </xf>
    <xf numFmtId="5" fontId="0" fillId="0" borderId="0" xfId="44" applyNumberFormat="1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3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166" fontId="3" fillId="0" borderId="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left"/>
    </xf>
    <xf numFmtId="166" fontId="3" fillId="0" borderId="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166" fontId="3" fillId="0" borderId="11" xfId="42" applyNumberFormat="1" applyFont="1" applyBorder="1" applyAlignment="1">
      <alignment horizontal="left"/>
    </xf>
    <xf numFmtId="169" fontId="3" fillId="0" borderId="0" xfId="44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Border="1" applyAlignment="1">
      <alignment horizontal="left"/>
    </xf>
    <xf numFmtId="166" fontId="3" fillId="0" borderId="10" xfId="42" applyNumberFormat="1" applyFont="1" applyBorder="1" applyAlignment="1">
      <alignment horizontal="center"/>
    </xf>
    <xf numFmtId="165" fontId="3" fillId="0" borderId="0" xfId="44" applyNumberFormat="1" applyFont="1" applyBorder="1" applyAlignment="1">
      <alignment horizontal="left"/>
    </xf>
    <xf numFmtId="165" fontId="3" fillId="0" borderId="0" xfId="44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166" fontId="3" fillId="0" borderId="0" xfId="42" applyNumberFormat="1" applyFont="1" applyAlignment="1" applyProtection="1">
      <alignment/>
      <protection locked="0"/>
    </xf>
    <xf numFmtId="165" fontId="3" fillId="0" borderId="0" xfId="44" applyNumberFormat="1" applyFont="1" applyBorder="1" applyAlignment="1">
      <alignment/>
    </xf>
    <xf numFmtId="165" fontId="3" fillId="0" borderId="0" xfId="44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166" fontId="3" fillId="0" borderId="0" xfId="42" applyNumberFormat="1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9" fontId="3" fillId="0" borderId="0" xfId="0" applyNumberFormat="1" applyFont="1" applyBorder="1" applyAlignment="1">
      <alignment/>
    </xf>
    <xf numFmtId="49" fontId="3" fillId="0" borderId="0" xfId="42" applyNumberFormat="1" applyFont="1" applyBorder="1" applyAlignment="1">
      <alignment horizontal="left"/>
    </xf>
    <xf numFmtId="166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/>
    </xf>
    <xf numFmtId="169" fontId="3" fillId="0" borderId="0" xfId="44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42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5" fontId="3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8" fontId="3" fillId="0" borderId="0" xfId="44" applyNumberFormat="1" applyFont="1" applyBorder="1" applyAlignment="1">
      <alignment/>
    </xf>
    <xf numFmtId="49" fontId="3" fillId="0" borderId="0" xfId="44" applyNumberFormat="1" applyFont="1" applyBorder="1" applyAlignment="1">
      <alignment horizontal="left"/>
    </xf>
    <xf numFmtId="166" fontId="3" fillId="0" borderId="12" xfId="42" applyNumberFormat="1" applyFont="1" applyFill="1" applyBorder="1" applyAlignment="1">
      <alignment horizontal="left"/>
    </xf>
    <xf numFmtId="164" fontId="3" fillId="0" borderId="0" xfId="42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3" fillId="0" borderId="0" xfId="44" applyNumberFormat="1" applyFont="1" applyFill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69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3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166" fontId="3" fillId="0" borderId="0" xfId="42" applyNumberFormat="1" applyFont="1" applyBorder="1" applyAlignment="1">
      <alignment horizontal="center" vertical="center"/>
    </xf>
    <xf numFmtId="166" fontId="3" fillId="0" borderId="11" xfId="42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8" fontId="0" fillId="0" borderId="0" xfId="44" applyNumberFormat="1" applyFont="1" applyAlignment="1">
      <alignment/>
    </xf>
    <xf numFmtId="168" fontId="3" fillId="0" borderId="0" xfId="44" applyNumberFormat="1" applyFont="1" applyBorder="1" applyAlignment="1">
      <alignment horizontal="right"/>
    </xf>
    <xf numFmtId="166" fontId="3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Border="1" applyAlignment="1">
      <alignment horizontal="left" indent="2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66" fontId="3" fillId="0" borderId="13" xfId="42" applyNumberFormat="1" applyFont="1" applyBorder="1" applyAlignment="1">
      <alignment/>
    </xf>
    <xf numFmtId="166" fontId="3" fillId="0" borderId="0" xfId="42" applyNumberFormat="1" applyFont="1" applyAlignment="1">
      <alignment horizontal="left" indent="1"/>
    </xf>
    <xf numFmtId="166" fontId="3" fillId="0" borderId="11" xfId="42" applyNumberFormat="1" applyFont="1" applyBorder="1" applyAlignment="1">
      <alignment horizontal="left" indent="3"/>
    </xf>
    <xf numFmtId="166" fontId="0" fillId="0" borderId="0" xfId="42" applyNumberFormat="1" applyFont="1" applyFill="1" applyAlignment="1">
      <alignment/>
    </xf>
    <xf numFmtId="166" fontId="3" fillId="0" borderId="0" xfId="42" applyNumberFormat="1" applyFont="1" applyFill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center"/>
    </xf>
    <xf numFmtId="43" fontId="3" fillId="0" borderId="0" xfId="42" applyNumberFormat="1" applyFont="1" applyAlignment="1">
      <alignment/>
    </xf>
    <xf numFmtId="43" fontId="3" fillId="0" borderId="0" xfId="42" applyNumberFormat="1" applyFont="1" applyBorder="1" applyAlignment="1">
      <alignment/>
    </xf>
    <xf numFmtId="165" fontId="3" fillId="0" borderId="0" xfId="44" applyNumberFormat="1" applyFont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165" fontId="3" fillId="0" borderId="0" xfId="44" applyNumberFormat="1" applyFont="1" applyBorder="1" applyAlignment="1">
      <alignment horizontal="left" indent="1"/>
    </xf>
    <xf numFmtId="166" fontId="0" fillId="0" borderId="0" xfId="42" applyNumberFormat="1" applyFont="1" applyFill="1" applyAlignment="1">
      <alignment/>
    </xf>
    <xf numFmtId="165" fontId="3" fillId="0" borderId="0" xfId="44" applyNumberFormat="1" applyFont="1" applyFill="1" applyBorder="1" applyAlignment="1">
      <alignment horizontal="left"/>
    </xf>
    <xf numFmtId="165" fontId="3" fillId="0" borderId="0" xfId="44" applyNumberFormat="1" applyFont="1" applyFill="1" applyAlignment="1">
      <alignment horizontal="right"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6" fontId="6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3" fillId="0" borderId="0" xfId="42" applyNumberFormat="1" applyFont="1" applyFill="1" applyBorder="1" applyAlignment="1">
      <alignment/>
    </xf>
    <xf numFmtId="165" fontId="3" fillId="0" borderId="11" xfId="44" applyNumberFormat="1" applyFont="1" applyFill="1" applyBorder="1" applyAlignment="1">
      <alignment horizontal="center"/>
    </xf>
    <xf numFmtId="166" fontId="6" fillId="0" borderId="0" xfId="42" applyNumberFormat="1" applyFont="1" applyFill="1" applyBorder="1" applyAlignment="1">
      <alignment horizontal="right"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 horizontal="right"/>
    </xf>
    <xf numFmtId="171" fontId="3" fillId="0" borderId="0" xfId="42" applyNumberFormat="1" applyFont="1" applyAlignment="1">
      <alignment/>
    </xf>
    <xf numFmtId="166" fontId="3" fillId="0" borderId="14" xfId="4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3" fillId="0" borderId="0" xfId="42" applyNumberFormat="1" applyFont="1" applyFill="1" applyBorder="1" applyAlignment="1">
      <alignment horizontal="right"/>
    </xf>
    <xf numFmtId="169" fontId="3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9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6" fontId="3" fillId="0" borderId="0" xfId="42" applyNumberFormat="1" applyFont="1" applyBorder="1" applyAlignment="1">
      <alignment horizontal="center" vertical="center" wrapText="1"/>
    </xf>
    <xf numFmtId="166" fontId="0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6" fontId="3" fillId="0" borderId="0" xfId="42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9" fontId="3" fillId="0" borderId="0" xfId="44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3" fillId="0" borderId="0" xfId="44" applyNumberFormat="1" applyFont="1" applyFill="1" applyBorder="1" applyAlignment="1">
      <alignment horizontal="right"/>
    </xf>
    <xf numFmtId="43" fontId="0" fillId="0" borderId="0" xfId="42" applyFont="1" applyBorder="1" applyAlignment="1">
      <alignment/>
    </xf>
    <xf numFmtId="44" fontId="3" fillId="0" borderId="0" xfId="44" applyFont="1" applyAlignment="1">
      <alignment horizontal="right" vertical="top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6" fontId="3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2" fontId="3" fillId="0" borderId="0" xfId="44" applyNumberFormat="1" applyFont="1" applyBorder="1" applyAlignment="1">
      <alignment/>
    </xf>
    <xf numFmtId="42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4" fontId="3" fillId="0" borderId="0" xfId="0" applyNumberFormat="1" applyFont="1" applyAlignment="1" quotePrefix="1">
      <alignment/>
    </xf>
    <xf numFmtId="14" fontId="3" fillId="0" borderId="0" xfId="0" applyNumberFormat="1" applyFont="1" applyAlignment="1" quotePrefix="1">
      <alignment horizontal="center"/>
    </xf>
    <xf numFmtId="165" fontId="3" fillId="0" borderId="0" xfId="44" applyNumberFormat="1" applyFont="1" applyAlignment="1">
      <alignment horizontal="left" indent="1"/>
    </xf>
    <xf numFmtId="43" fontId="0" fillId="0" borderId="0" xfId="42" applyFont="1" applyAlignment="1">
      <alignment/>
    </xf>
    <xf numFmtId="42" fontId="3" fillId="0" borderId="0" xfId="44" applyNumberFormat="1" applyFont="1" applyFill="1" applyAlignment="1">
      <alignment horizontal="right"/>
    </xf>
    <xf numFmtId="14" fontId="3" fillId="0" borderId="0" xfId="0" applyNumberFormat="1" applyFont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42" applyNumberFormat="1" applyFont="1" applyFill="1" applyAlignment="1">
      <alignment horizontal="right" vertical="top"/>
    </xf>
    <xf numFmtId="166" fontId="3" fillId="0" borderId="12" xfId="42" applyNumberFormat="1" applyFont="1" applyFill="1" applyBorder="1" applyAlignment="1" applyProtection="1">
      <alignment/>
      <protection locked="0"/>
    </xf>
    <xf numFmtId="166" fontId="0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 quotePrefix="1">
      <alignment horizontal="center"/>
    </xf>
    <xf numFmtId="166" fontId="3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0" xfId="42" applyNumberFormat="1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left" indent="2"/>
    </xf>
    <xf numFmtId="169" fontId="3" fillId="0" borderId="0" xfId="0" applyNumberFormat="1" applyFont="1" applyFill="1" applyBorder="1" applyAlignment="1">
      <alignment horizontal="left"/>
    </xf>
    <xf numFmtId="166" fontId="0" fillId="0" borderId="11" xfId="42" applyNumberFormat="1" applyFont="1" applyFill="1" applyBorder="1" applyAlignment="1">
      <alignment horizontal="center"/>
    </xf>
    <xf numFmtId="166" fontId="0" fillId="0" borderId="0" xfId="42" applyNumberFormat="1" applyFont="1" applyFill="1" applyBorder="1" applyAlignment="1">
      <alignment horizontal="right"/>
    </xf>
    <xf numFmtId="42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42" fontId="3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6" fontId="3" fillId="0" borderId="11" xfId="42" applyNumberFormat="1" applyFont="1" applyFill="1" applyBorder="1" applyAlignment="1">
      <alignment horizontal="center" vertical="center"/>
    </xf>
    <xf numFmtId="166" fontId="3" fillId="0" borderId="16" xfId="42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 horizontal="left" indent="1"/>
    </xf>
    <xf numFmtId="41" fontId="3" fillId="0" borderId="0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42" fontId="3" fillId="0" borderId="0" xfId="44" applyNumberFormat="1" applyFont="1" applyFill="1" applyBorder="1" applyAlignment="1">
      <alignment/>
    </xf>
    <xf numFmtId="166" fontId="3" fillId="0" borderId="0" xfId="42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44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44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65" fontId="3" fillId="0" borderId="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44" fontId="3" fillId="0" borderId="0" xfId="57" applyNumberFormat="1" applyFont="1" applyFill="1" applyBorder="1">
      <alignment/>
      <protection/>
    </xf>
    <xf numFmtId="44" fontId="3" fillId="0" borderId="0" xfId="0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69" fontId="0" fillId="0" borderId="0" xfId="44" applyNumberFormat="1" applyFont="1" applyAlignment="1">
      <alignment/>
    </xf>
    <xf numFmtId="166" fontId="0" fillId="0" borderId="0" xfId="42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3" fillId="0" borderId="0" xfId="42" applyNumberFormat="1" applyFont="1" applyFill="1" applyBorder="1" applyAlignment="1" applyProtection="1">
      <alignment/>
      <protection locked="0"/>
    </xf>
    <xf numFmtId="43" fontId="3" fillId="0" borderId="0" xfId="42" applyFont="1" applyFill="1" applyBorder="1" applyAlignment="1">
      <alignment/>
    </xf>
    <xf numFmtId="172" fontId="0" fillId="0" borderId="0" xfId="0" applyNumberFormat="1" applyFont="1" applyAlignment="1">
      <alignment/>
    </xf>
    <xf numFmtId="170" fontId="0" fillId="0" borderId="0" xfId="60" applyNumberFormat="1" applyFont="1" applyAlignment="1">
      <alignment/>
    </xf>
    <xf numFmtId="10" fontId="3" fillId="0" borderId="0" xfId="0" applyNumberFormat="1" applyFont="1" applyAlignment="1">
      <alignment/>
    </xf>
    <xf numFmtId="166" fontId="7" fillId="0" borderId="0" xfId="42" applyNumberFormat="1" applyFont="1" applyFill="1" applyBorder="1" applyAlignment="1">
      <alignment/>
    </xf>
    <xf numFmtId="166" fontId="7" fillId="0" borderId="12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 horizontal="left"/>
    </xf>
    <xf numFmtId="166" fontId="10" fillId="0" borderId="0" xfId="42" applyNumberFormat="1" applyFont="1" applyFill="1" applyAlignment="1">
      <alignment horizontal="right" vertical="top"/>
    </xf>
    <xf numFmtId="166" fontId="10" fillId="0" borderId="0" xfId="42" applyNumberFormat="1" applyFont="1" applyFill="1" applyAlignment="1" applyProtection="1">
      <alignment/>
      <protection locked="0"/>
    </xf>
    <xf numFmtId="166" fontId="8" fillId="0" borderId="0" xfId="42" applyNumberFormat="1" applyFont="1" applyFill="1" applyBorder="1" applyAlignment="1">
      <alignment/>
    </xf>
    <xf numFmtId="166" fontId="10" fillId="0" borderId="12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Fill="1" applyBorder="1" applyAlignment="1">
      <alignment/>
    </xf>
    <xf numFmtId="166" fontId="7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66" fontId="9" fillId="0" borderId="0" xfId="42" applyNumberFormat="1" applyFont="1" applyAlignment="1">
      <alignment/>
    </xf>
    <xf numFmtId="166" fontId="0" fillId="0" borderId="0" xfId="42" applyNumberFormat="1" applyFont="1" applyFill="1" applyAlignment="1">
      <alignment horizontal="left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7" fillId="0" borderId="0" xfId="42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166" fontId="0" fillId="0" borderId="12" xfId="42" applyNumberFormat="1" applyFont="1" applyFill="1" applyBorder="1" applyAlignment="1" applyProtection="1">
      <alignment/>
      <protection locked="0"/>
    </xf>
    <xf numFmtId="166" fontId="7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 applyProtection="1">
      <alignment/>
      <protection locked="0"/>
    </xf>
    <xf numFmtId="173" fontId="3" fillId="0" borderId="0" xfId="42" applyNumberFormat="1" applyFont="1" applyFill="1" applyBorder="1" applyAlignment="1">
      <alignment/>
    </xf>
    <xf numFmtId="170" fontId="0" fillId="0" borderId="17" xfId="6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42" fontId="3" fillId="0" borderId="0" xfId="42" applyNumberFormat="1" applyFont="1" applyAlignment="1">
      <alignment/>
    </xf>
    <xf numFmtId="42" fontId="3" fillId="0" borderId="0" xfId="42" applyNumberFormat="1" applyFont="1" applyBorder="1" applyAlignment="1">
      <alignment/>
    </xf>
    <xf numFmtId="42" fontId="3" fillId="0" borderId="0" xfId="42" applyNumberFormat="1" applyFont="1" applyFill="1" applyAlignment="1">
      <alignment/>
    </xf>
    <xf numFmtId="42" fontId="0" fillId="0" borderId="0" xfId="44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42" applyNumberFormat="1" applyFont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42" applyNumberFormat="1" applyFont="1" applyBorder="1" applyAlignment="1" quotePrefix="1">
      <alignment/>
    </xf>
    <xf numFmtId="43" fontId="3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0" fontId="3" fillId="0" borderId="0" xfId="0" applyNumberFormat="1" applyFont="1" applyAlignment="1">
      <alignment/>
    </xf>
    <xf numFmtId="166" fontId="9" fillId="0" borderId="0" xfId="42" applyNumberFormat="1" applyFont="1" applyFill="1" applyAlignment="1">
      <alignment/>
    </xf>
    <xf numFmtId="166" fontId="7" fillId="0" borderId="0" xfId="42" applyNumberFormat="1" applyFont="1" applyFill="1" applyAlignment="1">
      <alignment/>
    </xf>
    <xf numFmtId="166" fontId="0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Fill="1" applyAlignment="1" quotePrefix="1">
      <alignment/>
    </xf>
    <xf numFmtId="166" fontId="3" fillId="0" borderId="0" xfId="42" applyNumberFormat="1" applyFont="1" applyBorder="1" applyAlignment="1" quotePrefix="1">
      <alignment/>
    </xf>
    <xf numFmtId="166" fontId="3" fillId="0" borderId="12" xfId="42" applyNumberFormat="1" applyFont="1" applyBorder="1" applyAlignment="1" quotePrefix="1">
      <alignment/>
    </xf>
    <xf numFmtId="37" fontId="3" fillId="0" borderId="0" xfId="42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3" fillId="0" borderId="0" xfId="42" applyNumberFormat="1" applyFont="1" applyFill="1" applyAlignment="1" applyProtection="1">
      <alignment/>
      <protection locked="0"/>
    </xf>
    <xf numFmtId="37" fontId="3" fillId="0" borderId="12" xfId="42" applyNumberFormat="1" applyFont="1" applyFill="1" applyBorder="1" applyAlignment="1">
      <alignment/>
    </xf>
    <xf numFmtId="37" fontId="3" fillId="0" borderId="12" xfId="42" applyNumberFormat="1" applyFont="1" applyFill="1" applyBorder="1" applyAlignment="1" applyProtection="1">
      <alignment/>
      <protection locked="0"/>
    </xf>
    <xf numFmtId="39" fontId="3" fillId="0" borderId="0" xfId="44" applyNumberFormat="1" applyFont="1" applyBorder="1" applyAlignment="1">
      <alignment/>
    </xf>
    <xf numFmtId="165" fontId="3" fillId="0" borderId="0" xfId="44" applyNumberFormat="1" applyFont="1" applyAlignment="1">
      <alignment horizontal="right"/>
    </xf>
    <xf numFmtId="43" fontId="3" fillId="0" borderId="0" xfId="42" applyFont="1" applyFill="1" applyBorder="1" applyAlignment="1">
      <alignment horizontal="right"/>
    </xf>
    <xf numFmtId="43" fontId="3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3" fillId="0" borderId="12" xfId="42" applyFont="1" applyFill="1" applyBorder="1" applyAlignment="1">
      <alignment/>
    </xf>
    <xf numFmtId="43" fontId="3" fillId="0" borderId="12" xfId="42" applyFont="1" applyFill="1" applyBorder="1" applyAlignment="1">
      <alignment horizontal="right"/>
    </xf>
    <xf numFmtId="166" fontId="3" fillId="0" borderId="0" xfId="42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6" fontId="3" fillId="0" borderId="12" xfId="42" applyNumberFormat="1" applyFont="1" applyBorder="1" applyAlignment="1">
      <alignment horizontal="center"/>
    </xf>
    <xf numFmtId="166" fontId="3" fillId="0" borderId="14" xfId="42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14" xfId="4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3" fillId="0" borderId="11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3" fillId="0" borderId="0" xfId="42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3" fillId="0" borderId="14" xfId="42" applyNumberFormat="1" applyFont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3" fillId="0" borderId="0" xfId="42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12" xfId="4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center"/>
    </xf>
    <xf numFmtId="166" fontId="3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6" fontId="3" fillId="0" borderId="18" xfId="4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18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3" fillId="0" borderId="15" xfId="42" applyNumberFormat="1" applyFont="1" applyFill="1" applyBorder="1" applyAlignment="1">
      <alignment horizontal="center"/>
    </xf>
    <xf numFmtId="166" fontId="3" fillId="0" borderId="18" xfId="42" applyNumberFormat="1" applyFont="1" applyFill="1" applyBorder="1" applyAlignment="1">
      <alignment horizontal="center" vertical="center"/>
    </xf>
    <xf numFmtId="166" fontId="3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6" fontId="3" fillId="0" borderId="13" xfId="42" applyNumberFormat="1" applyFont="1" applyFill="1" applyBorder="1" applyAlignment="1">
      <alignment horizontal="center"/>
    </xf>
    <xf numFmtId="166" fontId="3" fillId="0" borderId="18" xfId="42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6" fontId="3" fillId="0" borderId="15" xfId="42" applyNumberFormat="1" applyFont="1" applyBorder="1" applyAlignment="1">
      <alignment horizontal="center"/>
    </xf>
    <xf numFmtId="166" fontId="3" fillId="0" borderId="13" xfId="42" applyNumberFormat="1" applyFont="1" applyBorder="1" applyAlignment="1">
      <alignment horizontal="center"/>
    </xf>
    <xf numFmtId="166" fontId="3" fillId="0" borderId="14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FR FY 2001_9-30-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75"/>
          <c:w val="0.394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25"/>
          <c:y val="0.8115"/>
          <c:w val="0.805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5"/>
          <c:w val="0.39425"/>
          <c:h val="0.3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3"/>
          <c:w val="0.804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52</xdr:row>
      <xdr:rowOff>76200</xdr:rowOff>
    </xdr:from>
    <xdr:to>
      <xdr:col>9</xdr:col>
      <xdr:colOff>723900</xdr:colOff>
      <xdr:row>68</xdr:row>
      <xdr:rowOff>47625</xdr:rowOff>
    </xdr:to>
    <xdr:graphicFrame>
      <xdr:nvGraphicFramePr>
        <xdr:cNvPr id="1" name="Chart 4"/>
        <xdr:cNvGraphicFramePr/>
      </xdr:nvGraphicFramePr>
      <xdr:xfrm>
        <a:off x="2419350" y="8534400"/>
        <a:ext cx="50387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52</xdr:row>
      <xdr:rowOff>66675</xdr:rowOff>
    </xdr:from>
    <xdr:to>
      <xdr:col>9</xdr:col>
      <xdr:colOff>733425</xdr:colOff>
      <xdr:row>68</xdr:row>
      <xdr:rowOff>57150</xdr:rowOff>
    </xdr:to>
    <xdr:graphicFrame>
      <xdr:nvGraphicFramePr>
        <xdr:cNvPr id="2" name="Chart 4"/>
        <xdr:cNvGraphicFramePr/>
      </xdr:nvGraphicFramePr>
      <xdr:xfrm>
        <a:off x="2409825" y="8524875"/>
        <a:ext cx="50577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5.140625" style="7" customWidth="1"/>
    <col min="2" max="2" width="16.140625" style="7" customWidth="1"/>
    <col min="3" max="3" width="17.421875" style="7" customWidth="1"/>
    <col min="4" max="4" width="13.00390625" style="7" customWidth="1"/>
    <col min="5" max="5" width="13.7109375" style="7" customWidth="1"/>
    <col min="6" max="6" width="14.8515625" style="7" customWidth="1"/>
    <col min="7" max="7" width="16.7109375" style="7" customWidth="1"/>
    <col min="8" max="8" width="12.28125" style="7" customWidth="1"/>
    <col min="9" max="9" width="12.7109375" style="7" customWidth="1"/>
    <col min="10" max="11" width="13.28125" style="7" customWidth="1"/>
    <col min="12" max="12" width="2.57421875" style="7" customWidth="1"/>
    <col min="13" max="13" width="14.8515625" style="7" customWidth="1"/>
    <col min="14" max="14" width="13.00390625" style="7" customWidth="1"/>
    <col min="15" max="15" width="14.57421875" style="7" customWidth="1"/>
    <col min="16" max="16" width="12.28125" style="7" customWidth="1"/>
    <col min="17" max="17" width="12.57421875" style="7" customWidth="1"/>
    <col min="18" max="18" width="14.00390625" style="7" customWidth="1"/>
    <col min="19" max="19" width="15.00390625" style="7" customWidth="1"/>
    <col min="20" max="20" width="13.421875" style="7" bestFit="1" customWidth="1"/>
    <col min="21" max="21" width="13.140625" style="7" customWidth="1"/>
    <col min="22" max="22" width="13.8515625" style="7" customWidth="1"/>
    <col min="23" max="23" width="16.421875" style="23" customWidth="1"/>
    <col min="24" max="16384" width="9.140625" style="7" customWidth="1"/>
  </cols>
  <sheetData>
    <row r="1" spans="1:23" ht="12.75">
      <c r="A1" s="305" t="s">
        <v>131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3"/>
      <c r="M1" s="305" t="s">
        <v>144</v>
      </c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2" ht="12.75">
      <c r="A2" s="23"/>
      <c r="B2" s="12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ht="12.75">
      <c r="A3" s="305" t="s">
        <v>284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24"/>
      <c r="M3" s="305" t="s">
        <v>284</v>
      </c>
      <c r="N3" s="305"/>
      <c r="O3" s="305"/>
      <c r="P3" s="305"/>
      <c r="Q3" s="305"/>
      <c r="R3" s="305"/>
      <c r="S3" s="305"/>
      <c r="T3" s="305"/>
      <c r="U3" s="305"/>
      <c r="V3" s="305"/>
      <c r="W3" s="305"/>
    </row>
    <row r="4" spans="1:23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3.5" thickTop="1">
      <c r="A5" s="24"/>
      <c r="B5" s="24"/>
      <c r="C5" s="24"/>
      <c r="D5" s="24"/>
      <c r="E5" s="24"/>
      <c r="F5" s="24"/>
      <c r="G5" s="24"/>
      <c r="H5" s="24"/>
      <c r="I5" s="24"/>
      <c r="J5" s="26"/>
      <c r="K5" s="26"/>
      <c r="L5" s="26"/>
      <c r="M5" s="24"/>
      <c r="N5" s="26"/>
      <c r="O5" s="26"/>
      <c r="P5" s="26"/>
      <c r="Q5" s="26"/>
      <c r="R5" s="310" t="s">
        <v>205</v>
      </c>
      <c r="S5" s="310" t="s">
        <v>206</v>
      </c>
      <c r="T5" s="312" t="s">
        <v>126</v>
      </c>
      <c r="U5" s="313"/>
      <c r="V5" s="313"/>
      <c r="W5" s="306" t="s">
        <v>252</v>
      </c>
    </row>
    <row r="6" spans="1:23" s="8" customFormat="1" ht="12.75">
      <c r="A6" s="27"/>
      <c r="B6" s="22"/>
      <c r="C6" s="22"/>
      <c r="D6" s="309" t="s">
        <v>129</v>
      </c>
      <c r="E6" s="309"/>
      <c r="F6" s="309"/>
      <c r="G6" s="309"/>
      <c r="H6" s="309"/>
      <c r="I6" s="309"/>
      <c r="J6" s="309"/>
      <c r="K6" s="309"/>
      <c r="L6" s="26"/>
      <c r="M6" s="27"/>
      <c r="N6" s="309" t="s">
        <v>128</v>
      </c>
      <c r="O6" s="309"/>
      <c r="P6" s="309"/>
      <c r="Q6" s="309"/>
      <c r="R6" s="311"/>
      <c r="S6" s="311"/>
      <c r="T6" s="314"/>
      <c r="U6" s="314"/>
      <c r="V6" s="314"/>
      <c r="W6" s="307"/>
    </row>
    <row r="7" spans="1:23" s="8" customFormat="1" ht="12.75">
      <c r="A7" s="28" t="s">
        <v>37</v>
      </c>
      <c r="B7" s="26" t="s">
        <v>122</v>
      </c>
      <c r="C7" s="26" t="s">
        <v>123</v>
      </c>
      <c r="D7" s="22"/>
      <c r="E7" s="22"/>
      <c r="F7" s="22"/>
      <c r="G7" s="26"/>
      <c r="H7" s="26" t="s">
        <v>64</v>
      </c>
      <c r="I7" s="26"/>
      <c r="J7" s="26" t="s">
        <v>64</v>
      </c>
      <c r="K7" s="26"/>
      <c r="L7" s="26"/>
      <c r="M7" s="27" t="s">
        <v>37</v>
      </c>
      <c r="N7" s="26"/>
      <c r="O7" s="26"/>
      <c r="P7" s="26"/>
      <c r="Q7" s="26" t="s">
        <v>127</v>
      </c>
      <c r="R7" s="311"/>
      <c r="S7" s="311"/>
      <c r="T7" s="314"/>
      <c r="U7" s="314"/>
      <c r="V7" s="314"/>
      <c r="W7" s="307"/>
    </row>
    <row r="8" spans="1:23" s="8" customFormat="1" ht="12.75">
      <c r="A8" s="28" t="s">
        <v>38</v>
      </c>
      <c r="B8" s="26" t="s">
        <v>207</v>
      </c>
      <c r="C8" s="26" t="s">
        <v>124</v>
      </c>
      <c r="D8" s="26"/>
      <c r="E8" s="26" t="s">
        <v>125</v>
      </c>
      <c r="F8" s="26"/>
      <c r="G8" s="26" t="s">
        <v>63</v>
      </c>
      <c r="H8" s="26" t="s">
        <v>65</v>
      </c>
      <c r="I8" s="26" t="s">
        <v>66</v>
      </c>
      <c r="J8" s="26" t="s">
        <v>110</v>
      </c>
      <c r="K8" s="26" t="s">
        <v>76</v>
      </c>
      <c r="L8" s="26"/>
      <c r="M8" s="27" t="s">
        <v>38</v>
      </c>
      <c r="N8" s="26" t="s">
        <v>78</v>
      </c>
      <c r="O8" s="26" t="s">
        <v>84</v>
      </c>
      <c r="P8" s="26" t="s">
        <v>86</v>
      </c>
      <c r="Q8" s="26" t="s">
        <v>116</v>
      </c>
      <c r="R8" s="311"/>
      <c r="S8" s="311"/>
      <c r="T8" s="315"/>
      <c r="U8" s="315"/>
      <c r="V8" s="315"/>
      <c r="W8" s="307"/>
    </row>
    <row r="9" spans="1:23" s="8" customFormat="1" ht="13.5" thickBot="1">
      <c r="A9" s="29" t="s">
        <v>39</v>
      </c>
      <c r="B9" s="31" t="s">
        <v>195</v>
      </c>
      <c r="C9" s="31" t="s">
        <v>108</v>
      </c>
      <c r="D9" s="31" t="s">
        <v>12</v>
      </c>
      <c r="E9" s="31" t="s">
        <v>12</v>
      </c>
      <c r="F9" s="87" t="s">
        <v>109</v>
      </c>
      <c r="G9" s="31" t="s">
        <v>38</v>
      </c>
      <c r="H9" s="31" t="s">
        <v>4</v>
      </c>
      <c r="I9" s="31" t="s">
        <v>4</v>
      </c>
      <c r="J9" s="31" t="s">
        <v>111</v>
      </c>
      <c r="K9" s="31" t="s">
        <v>77</v>
      </c>
      <c r="L9" s="26"/>
      <c r="M9" s="32" t="s">
        <v>39</v>
      </c>
      <c r="N9" s="31" t="s">
        <v>77</v>
      </c>
      <c r="O9" s="31" t="s">
        <v>8</v>
      </c>
      <c r="P9" s="31" t="s">
        <v>4</v>
      </c>
      <c r="Q9" s="31" t="s">
        <v>115</v>
      </c>
      <c r="R9" s="308"/>
      <c r="S9" s="308"/>
      <c r="T9" s="31" t="s">
        <v>104</v>
      </c>
      <c r="U9" s="31" t="s">
        <v>99</v>
      </c>
      <c r="V9" s="31" t="s">
        <v>7</v>
      </c>
      <c r="W9" s="308"/>
    </row>
    <row r="10" spans="1:23" s="12" customFormat="1" ht="12.75">
      <c r="A10" s="27" t="s">
        <v>13</v>
      </c>
      <c r="B10" s="110">
        <f>SUM(B12:B39)</f>
        <v>12711520025.019999</v>
      </c>
      <c r="C10" s="110">
        <f>SUM(C12:C39)</f>
        <v>11286317964.970003</v>
      </c>
      <c r="D10" s="110">
        <f>SUM(D12:D39)</f>
        <v>309005932.69</v>
      </c>
      <c r="E10" s="110">
        <f aca="true" t="shared" si="0" ref="E10:K10">SUM(E12:E39)</f>
        <v>746034867.6500001</v>
      </c>
      <c r="F10" s="110">
        <f t="shared" si="0"/>
        <v>4550101427.950002</v>
      </c>
      <c r="G10" s="110">
        <f t="shared" si="0"/>
        <v>1424417207.0800002</v>
      </c>
      <c r="H10" s="110">
        <f t="shared" si="0"/>
        <v>86220318.05000001</v>
      </c>
      <c r="I10" s="110">
        <f t="shared" si="0"/>
        <v>65744365.05</v>
      </c>
      <c r="J10" s="110">
        <f t="shared" si="0"/>
        <v>517130549.9200001</v>
      </c>
      <c r="K10" s="110">
        <f t="shared" si="0"/>
        <v>734376819.6700001</v>
      </c>
      <c r="L10" s="110"/>
      <c r="M10" s="38" t="s">
        <v>13</v>
      </c>
      <c r="N10" s="110">
        <f aca="true" t="shared" si="1" ref="N10:W10">SUM(N12:N39)</f>
        <v>224436143.03</v>
      </c>
      <c r="O10" s="110">
        <f t="shared" si="1"/>
        <v>2581624019.92</v>
      </c>
      <c r="P10" s="110">
        <f t="shared" si="1"/>
        <v>18378248.589999996</v>
      </c>
      <c r="Q10" s="110">
        <f t="shared" si="1"/>
        <v>28848065.37</v>
      </c>
      <c r="R10" s="110">
        <f t="shared" si="1"/>
        <v>315004344.23999995</v>
      </c>
      <c r="S10" s="110">
        <f t="shared" si="1"/>
        <v>950594079.0999999</v>
      </c>
      <c r="T10" s="110">
        <f t="shared" si="1"/>
        <v>149473110.71</v>
      </c>
      <c r="U10" s="110">
        <f t="shared" si="1"/>
        <v>223755975.59</v>
      </c>
      <c r="V10" s="110">
        <f t="shared" si="1"/>
        <v>10130526</v>
      </c>
      <c r="W10" s="110">
        <f t="shared" si="1"/>
        <v>160042074.32000002</v>
      </c>
    </row>
    <row r="11" spans="1:23" ht="12.75">
      <c r="A11" s="27"/>
      <c r="B11" s="27"/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7"/>
      <c r="N11" s="23"/>
      <c r="O11" s="23"/>
      <c r="P11" s="23"/>
      <c r="Q11" s="23"/>
      <c r="R11" s="23"/>
      <c r="S11" s="23"/>
      <c r="T11" s="23"/>
      <c r="U11" s="23"/>
      <c r="V11" s="23"/>
      <c r="W11" s="261"/>
    </row>
    <row r="12" spans="1:23" ht="12.75">
      <c r="A12" s="27" t="s">
        <v>14</v>
      </c>
      <c r="B12" s="27">
        <f aca="true" t="shared" si="2" ref="B12:B39">+C12+R12+S12+T12+V12</f>
        <v>137215556.51999998</v>
      </c>
      <c r="C12" s="27">
        <f>SUM(D12:Q12)</f>
        <v>125587396.20999998</v>
      </c>
      <c r="D12" s="24">
        <f>Admin!B11</f>
        <v>2567835.23</v>
      </c>
      <c r="E12" s="24">
        <f>MidLev!B10</f>
        <v>7232634.169999999</v>
      </c>
      <c r="F12" s="61">
        <f>Inst!B12</f>
        <v>52176974.04</v>
      </c>
      <c r="G12" s="24">
        <f>'sp ed'!B11</f>
        <v>15343694.770000001</v>
      </c>
      <c r="H12" s="24">
        <f>ppshs!B12</f>
        <v>625976.9400000001</v>
      </c>
      <c r="I12" s="24">
        <f>ppshs!K12</f>
        <v>589182.38</v>
      </c>
      <c r="J12" s="24">
        <f>trans!B11</f>
        <v>6141703.140000001</v>
      </c>
      <c r="K12" s="24">
        <f>opmp!B11</f>
        <v>8832504.07</v>
      </c>
      <c r="L12" s="24"/>
      <c r="M12" s="27" t="s">
        <v>14</v>
      </c>
      <c r="N12" s="23">
        <f>opmp!L11</f>
        <v>1778879.1500000001</v>
      </c>
      <c r="O12" s="23">
        <f>fixchg!B12</f>
        <v>30078828.19</v>
      </c>
      <c r="P12" s="23">
        <f>comserv!B11</f>
        <v>0</v>
      </c>
      <c r="Q12" s="52">
        <f>CapOut!B11</f>
        <v>219184.13</v>
      </c>
      <c r="R12" s="24">
        <f>food!B11</f>
        <v>5586680.29</v>
      </c>
      <c r="S12" s="23">
        <f>const!B11</f>
        <v>5397075.0200000005</v>
      </c>
      <c r="T12" s="23">
        <f>debt!J11</f>
        <v>644405</v>
      </c>
      <c r="U12" s="23">
        <f>debt!F11</f>
        <v>1475438</v>
      </c>
      <c r="V12" s="23">
        <f>debt!C11</f>
        <v>0</v>
      </c>
      <c r="W12" s="155">
        <v>2755909.87</v>
      </c>
    </row>
    <row r="13" spans="1:23" ht="12.75">
      <c r="A13" s="27" t="s">
        <v>15</v>
      </c>
      <c r="B13" s="27">
        <f t="shared" si="2"/>
        <v>1069770651.1499999</v>
      </c>
      <c r="C13" s="27">
        <f>SUM(D13:Q13)</f>
        <v>916446315.1499999</v>
      </c>
      <c r="D13" s="24">
        <f>Admin!B12</f>
        <v>25313455.499999993</v>
      </c>
      <c r="E13" s="24">
        <f>MidLev!B11</f>
        <v>61160102.42</v>
      </c>
      <c r="F13" s="24">
        <f>Inst!B13</f>
        <v>383902138.50999993</v>
      </c>
      <c r="G13" s="24">
        <f>'sp ed'!B12</f>
        <v>112206519.77</v>
      </c>
      <c r="H13" s="24">
        <f>ppshs!B13</f>
        <v>5573567.999999999</v>
      </c>
      <c r="I13" s="24">
        <f>ppshs!K13</f>
        <v>0</v>
      </c>
      <c r="J13" s="24">
        <f>trans!B12</f>
        <v>38801835.01</v>
      </c>
      <c r="K13" s="24">
        <f>opmp!B12</f>
        <v>62983541.39</v>
      </c>
      <c r="L13" s="24"/>
      <c r="M13" s="27" t="s">
        <v>15</v>
      </c>
      <c r="N13" s="23">
        <f>opmp!L12</f>
        <v>12219611.35</v>
      </c>
      <c r="O13" s="23">
        <f>fixchg!B13</f>
        <v>211690664.2</v>
      </c>
      <c r="P13" s="23">
        <f>comserv!B12</f>
        <v>101579</v>
      </c>
      <c r="Q13" s="23">
        <f>CapOut!B12</f>
        <v>2493300</v>
      </c>
      <c r="R13" s="24">
        <f>food!B12</f>
        <v>22151290</v>
      </c>
      <c r="S13" s="23">
        <f>const!B12</f>
        <v>120384184</v>
      </c>
      <c r="T13" s="23">
        <f>debt!J12</f>
        <v>10788862</v>
      </c>
      <c r="U13" s="23">
        <f>debt!E12</f>
        <v>22155841</v>
      </c>
      <c r="V13" s="23">
        <f>debt!C12</f>
        <v>0</v>
      </c>
      <c r="W13" s="7">
        <v>15486364</v>
      </c>
    </row>
    <row r="14" spans="1:23" ht="12.75">
      <c r="A14" s="24" t="s">
        <v>16</v>
      </c>
      <c r="B14" s="27">
        <f t="shared" si="2"/>
        <v>1357270377.7499995</v>
      </c>
      <c r="C14" s="27">
        <f>SUM(D14:Q14)</f>
        <v>1232127440.1399996</v>
      </c>
      <c r="D14" s="24">
        <f>Admin!B13</f>
        <v>61295872.06</v>
      </c>
      <c r="E14" s="24">
        <f>MidLev!B12</f>
        <v>82433634.75</v>
      </c>
      <c r="F14" s="24">
        <f>Inst!B14</f>
        <v>475108013.3699999</v>
      </c>
      <c r="G14" s="24">
        <f>'sp ed'!B13</f>
        <v>213569654.2</v>
      </c>
      <c r="H14" s="24">
        <f>ppshs!B14</f>
        <v>13939310.64</v>
      </c>
      <c r="I14" s="24">
        <f>ppshs!K14</f>
        <v>7124556</v>
      </c>
      <c r="J14" s="24">
        <f>trans!B13</f>
        <v>34602520.68</v>
      </c>
      <c r="K14" s="24">
        <f>opmp!B13</f>
        <v>72702123.05999999</v>
      </c>
      <c r="L14" s="24"/>
      <c r="M14" s="24" t="s">
        <v>16</v>
      </c>
      <c r="N14" s="23">
        <f>opmp!L13</f>
        <v>19450437.95</v>
      </c>
      <c r="O14" s="23">
        <f>fixchg!B14</f>
        <v>249198706.89999998</v>
      </c>
      <c r="P14" s="23">
        <f>comserv!B13</f>
        <v>91419.26</v>
      </c>
      <c r="Q14" s="23">
        <f>CapOut!B13</f>
        <v>2611191.2700000005</v>
      </c>
      <c r="R14" s="24">
        <f>food!B13</f>
        <v>32668831.729999997</v>
      </c>
      <c r="S14" s="23">
        <f>const!B13</f>
        <v>89855168.88</v>
      </c>
      <c r="T14" s="23">
        <f>debt!J13</f>
        <v>2618937</v>
      </c>
      <c r="U14" s="23">
        <f>debt!E13</f>
        <v>4925000</v>
      </c>
      <c r="V14" s="23">
        <f>debt!C13</f>
        <v>0</v>
      </c>
      <c r="W14" s="23">
        <v>5072957.73</v>
      </c>
    </row>
    <row r="15" spans="1:23" ht="12.75">
      <c r="A15" s="24" t="s">
        <v>17</v>
      </c>
      <c r="B15" s="27">
        <f t="shared" si="2"/>
        <v>1447401866.36</v>
      </c>
      <c r="C15" s="27">
        <f>SUM(D15:Q15)</f>
        <v>1299987371.36</v>
      </c>
      <c r="D15" s="24">
        <f>Admin!B14</f>
        <v>41668344.309999995</v>
      </c>
      <c r="E15" s="24">
        <f>MidLev!B13</f>
        <v>80501383.10000001</v>
      </c>
      <c r="F15" s="24">
        <f>Inst!B15</f>
        <v>490025906.29</v>
      </c>
      <c r="G15" s="24">
        <f>'sp ed'!B14</f>
        <v>165876124.39000002</v>
      </c>
      <c r="H15" s="24">
        <f>ppshs!B15</f>
        <v>8382340.65</v>
      </c>
      <c r="I15" s="24">
        <f>ppshs!K15</f>
        <v>13307179.260000002</v>
      </c>
      <c r="J15" s="24">
        <f>trans!B14</f>
        <v>51733986.05</v>
      </c>
      <c r="K15" s="24">
        <f>opmp!B14</f>
        <v>87382431.11</v>
      </c>
      <c r="L15" s="24"/>
      <c r="M15" s="24" t="s">
        <v>17</v>
      </c>
      <c r="N15" s="23">
        <f>opmp!L14</f>
        <v>28343634</v>
      </c>
      <c r="O15" s="23">
        <f>fixchg!B15</f>
        <v>329588439.21000004</v>
      </c>
      <c r="P15" s="23">
        <f>comserv!B14</f>
        <v>73800.98999999999</v>
      </c>
      <c r="Q15" s="23">
        <f>CapOut!B14</f>
        <v>3103802</v>
      </c>
      <c r="R15" s="24">
        <f>food!B14</f>
        <v>34822538</v>
      </c>
      <c r="S15" s="23">
        <f>const!B14</f>
        <v>94720793</v>
      </c>
      <c r="T15" s="23">
        <f>debt!J14</f>
        <v>11797164</v>
      </c>
      <c r="U15" s="23">
        <f>debt!E14</f>
        <v>14580000</v>
      </c>
      <c r="V15" s="23">
        <f>debt!C14</f>
        <v>6074000</v>
      </c>
      <c r="W15" s="23">
        <v>17894720</v>
      </c>
    </row>
    <row r="16" spans="1:23" ht="12.75">
      <c r="A16" s="24" t="s">
        <v>18</v>
      </c>
      <c r="B16" s="27">
        <f t="shared" si="2"/>
        <v>232929233.52000004</v>
      </c>
      <c r="C16" s="27">
        <f>SUM(D16:Q16)</f>
        <v>208384233.53000003</v>
      </c>
      <c r="D16" s="24">
        <f>Admin!B15</f>
        <v>5799705.45</v>
      </c>
      <c r="E16" s="24">
        <f>MidLev!B14</f>
        <v>11644033.1</v>
      </c>
      <c r="F16" s="24">
        <f>Inst!B16</f>
        <v>87022622.34</v>
      </c>
      <c r="G16" s="24">
        <f>'sp ed'!B15</f>
        <v>24893580.039999995</v>
      </c>
      <c r="H16" s="24">
        <f>ppshs!B16</f>
        <v>1167567.71</v>
      </c>
      <c r="I16" s="24">
        <f>ppshs!K16</f>
        <v>1211313.04</v>
      </c>
      <c r="J16" s="24">
        <f>trans!B15</f>
        <v>12381452.270000001</v>
      </c>
      <c r="K16" s="24">
        <f>opmp!B15</f>
        <v>16202369.56</v>
      </c>
      <c r="L16" s="23"/>
      <c r="M16" s="24" t="s">
        <v>18</v>
      </c>
      <c r="N16" s="23">
        <f>opmp!L15</f>
        <v>3115824.43</v>
      </c>
      <c r="O16" s="23">
        <f>fixchg!B16</f>
        <v>43324329.230000004</v>
      </c>
      <c r="P16" s="23">
        <f>comserv!B15</f>
        <v>1029400.9000000001</v>
      </c>
      <c r="Q16" s="23">
        <f>CapOut!B15</f>
        <v>592035.46</v>
      </c>
      <c r="R16" s="24">
        <f>food!B15</f>
        <v>5549490.47</v>
      </c>
      <c r="S16" s="23">
        <f>const!B15</f>
        <v>17273863.52</v>
      </c>
      <c r="T16" s="23">
        <f>debt!J15</f>
        <v>1721646</v>
      </c>
      <c r="U16" s="23">
        <f>debt!E15</f>
        <v>4560879</v>
      </c>
      <c r="V16" s="23">
        <f>debt!C15</f>
        <v>0</v>
      </c>
      <c r="W16" s="23">
        <v>5410326.24</v>
      </c>
    </row>
    <row r="17" spans="1:23" ht="12.75">
      <c r="A17" s="24"/>
      <c r="B17" s="27"/>
      <c r="C17" s="27"/>
      <c r="D17" s="24"/>
      <c r="E17" s="24"/>
      <c r="F17" s="24"/>
      <c r="G17" s="24"/>
      <c r="H17" s="24"/>
      <c r="I17" s="24"/>
      <c r="J17" s="24"/>
      <c r="K17" s="24"/>
      <c r="L17" s="23"/>
      <c r="M17" s="24"/>
      <c r="N17" s="23"/>
      <c r="O17" s="23"/>
      <c r="P17" s="23"/>
      <c r="Q17" s="23"/>
      <c r="R17" s="24"/>
      <c r="S17" s="23"/>
      <c r="T17" s="23"/>
      <c r="U17" s="23"/>
      <c r="V17" s="23"/>
      <c r="W17" s="261"/>
    </row>
    <row r="18" spans="1:23" ht="12.75">
      <c r="A18" s="24" t="s">
        <v>19</v>
      </c>
      <c r="B18" s="27">
        <f t="shared" si="2"/>
        <v>91353427.77000001</v>
      </c>
      <c r="C18" s="27">
        <f>SUM(D18:Q18)</f>
        <v>61942908.76000001</v>
      </c>
      <c r="D18" s="24">
        <f>Admin!B17</f>
        <v>1478343.16</v>
      </c>
      <c r="E18" s="24">
        <f>MidLev!B16</f>
        <v>4239109.46</v>
      </c>
      <c r="F18" s="24">
        <f>Inst!B18</f>
        <v>27384558.950000003</v>
      </c>
      <c r="G18" s="24">
        <f>'sp ed'!B17</f>
        <v>5760693.540000001</v>
      </c>
      <c r="H18" s="24">
        <f>ppshs!B18</f>
        <v>599359.92</v>
      </c>
      <c r="I18" s="24">
        <f>ppshs!K18</f>
        <v>549326.2699999999</v>
      </c>
      <c r="J18" s="24">
        <f>trans!B17</f>
        <v>3806334.3200000003</v>
      </c>
      <c r="K18" s="24">
        <f>opmp!B17</f>
        <v>3648361.7100000004</v>
      </c>
      <c r="L18" s="23"/>
      <c r="M18" s="24" t="s">
        <v>19</v>
      </c>
      <c r="N18" s="23">
        <f>opmp!L17</f>
        <v>699005.7499999999</v>
      </c>
      <c r="O18" s="23">
        <f>fixchg!B18</f>
        <v>13461034.200000001</v>
      </c>
      <c r="P18" s="23">
        <f>comserv!B17</f>
        <v>0</v>
      </c>
      <c r="Q18" s="23">
        <f>CapOut!B17</f>
        <v>316781.48</v>
      </c>
      <c r="R18" s="24">
        <f>food!B17</f>
        <v>2187553.81</v>
      </c>
      <c r="S18" s="23">
        <f>const!B17</f>
        <v>26653522.490000002</v>
      </c>
      <c r="T18" s="23">
        <f>debt!K17</f>
        <v>569442.71</v>
      </c>
      <c r="U18" s="23">
        <f>debt!E17</f>
        <v>1014798</v>
      </c>
      <c r="V18" s="23">
        <f>debt!C17</f>
        <v>0</v>
      </c>
      <c r="W18" s="23">
        <v>973214</v>
      </c>
    </row>
    <row r="19" spans="1:23" ht="12.75">
      <c r="A19" s="24" t="s">
        <v>20</v>
      </c>
      <c r="B19" s="27">
        <f t="shared" si="2"/>
        <v>408638601.16999996</v>
      </c>
      <c r="C19" s="27">
        <f>SUM(D19:Q19)</f>
        <v>338008626.42999995</v>
      </c>
      <c r="D19" s="24">
        <f>Admin!B18</f>
        <v>5588604.76</v>
      </c>
      <c r="E19" s="24">
        <f>MidLev!B17</f>
        <v>24941364.019999996</v>
      </c>
      <c r="F19" s="24">
        <f>Inst!B19</f>
        <v>139645316.89999998</v>
      </c>
      <c r="G19" s="24">
        <f>'sp ed'!B18</f>
        <v>37320549.83</v>
      </c>
      <c r="H19" s="24">
        <f>ppshs!B19</f>
        <v>1283349.47</v>
      </c>
      <c r="I19" s="24">
        <f>ppshs!K19</f>
        <v>3099041.32</v>
      </c>
      <c r="J19" s="24">
        <f>trans!B18</f>
        <v>19165496.62</v>
      </c>
      <c r="K19" s="24">
        <f>opmp!B18</f>
        <v>24698292.630000003</v>
      </c>
      <c r="L19" s="23"/>
      <c r="M19" s="24" t="s">
        <v>20</v>
      </c>
      <c r="N19" s="23">
        <f>opmp!L18</f>
        <v>7054599.2</v>
      </c>
      <c r="O19" s="23">
        <f>fixchg!B19</f>
        <v>74072255.78999999</v>
      </c>
      <c r="P19" s="23">
        <f>comserv!B18</f>
        <v>279931.86</v>
      </c>
      <c r="Q19" s="23">
        <f>CapOut!B18</f>
        <v>859824.03</v>
      </c>
      <c r="R19" s="24">
        <f>food!B18</f>
        <v>6545583.49</v>
      </c>
      <c r="S19" s="23">
        <f>const!B18</f>
        <v>60763742.13</v>
      </c>
      <c r="T19" s="23">
        <f>debt!J18</f>
        <v>3320649.12</v>
      </c>
      <c r="U19" s="23">
        <f>debt!E18</f>
        <v>7246173.19</v>
      </c>
      <c r="V19" s="23">
        <f>debt!C18</f>
        <v>0</v>
      </c>
      <c r="W19" s="23">
        <v>5590774.52</v>
      </c>
    </row>
    <row r="20" spans="1:23" ht="12.75">
      <c r="A20" s="24" t="s">
        <v>21</v>
      </c>
      <c r="B20" s="60">
        <f t="shared" si="2"/>
        <v>212887253.70999998</v>
      </c>
      <c r="C20" s="27">
        <f>SUM(D20:Q20)</f>
        <v>187488918.6</v>
      </c>
      <c r="D20" s="24">
        <f>Admin!B19</f>
        <v>4822900.37</v>
      </c>
      <c r="E20" s="24">
        <f>MidLev!B18</f>
        <v>13463354.620000001</v>
      </c>
      <c r="F20" s="24">
        <f>Inst!B20</f>
        <v>73864009.49999999</v>
      </c>
      <c r="G20" s="24">
        <f>'sp ed'!B19</f>
        <v>25141876.63</v>
      </c>
      <c r="H20" s="24">
        <f>ppshs!B20</f>
        <v>1178330.68</v>
      </c>
      <c r="I20" s="24">
        <f>ppshs!K20</f>
        <v>1548471.05</v>
      </c>
      <c r="J20" s="24">
        <f>trans!B19</f>
        <v>9057366.65</v>
      </c>
      <c r="K20" s="24">
        <f>opmp!B19</f>
        <v>11455733.57</v>
      </c>
      <c r="L20" s="23"/>
      <c r="M20" s="24" t="s">
        <v>21</v>
      </c>
      <c r="N20" s="23">
        <f>opmp!L19</f>
        <v>3870993.05</v>
      </c>
      <c r="O20" s="23">
        <f>fixchg!B20</f>
        <v>42520710.3</v>
      </c>
      <c r="P20" s="23">
        <f>comserv!B19</f>
        <v>302251.44999999995</v>
      </c>
      <c r="Q20" s="23">
        <f>CapOut!B19</f>
        <v>262920.73</v>
      </c>
      <c r="R20" s="24">
        <f>food!B19</f>
        <v>5734452.85</v>
      </c>
      <c r="S20" s="23">
        <f>const!B19</f>
        <v>14511075.26</v>
      </c>
      <c r="T20" s="23">
        <f>debt!E19</f>
        <v>5152807</v>
      </c>
      <c r="U20" s="23">
        <f>debt!J19</f>
        <v>3223774</v>
      </c>
      <c r="V20" s="23">
        <f>debt!C19</f>
        <v>0</v>
      </c>
      <c r="W20" s="7">
        <v>2922179</v>
      </c>
    </row>
    <row r="21" spans="1:23" ht="12.75">
      <c r="A21" s="24" t="s">
        <v>22</v>
      </c>
      <c r="B21" s="60">
        <f t="shared" si="2"/>
        <v>344098892.51</v>
      </c>
      <c r="C21" s="27">
        <f>SUM(D21:Q21)</f>
        <v>323540688.09999996</v>
      </c>
      <c r="D21" s="24">
        <f>Admin!B20</f>
        <v>8018284.080000001</v>
      </c>
      <c r="E21" s="24">
        <f>MidLev!B19</f>
        <v>21998944.53</v>
      </c>
      <c r="F21" s="24">
        <f>Inst!B21</f>
        <v>135515180.93999997</v>
      </c>
      <c r="G21" s="24">
        <f>'sp ed'!B20</f>
        <v>31919074.220000006</v>
      </c>
      <c r="H21" s="24">
        <f>ppshs!B21</f>
        <v>2999236.1500000004</v>
      </c>
      <c r="I21" s="24">
        <f>ppshs!K21</f>
        <v>2503613.7</v>
      </c>
      <c r="J21" s="24">
        <f>trans!B20</f>
        <v>21272994.82</v>
      </c>
      <c r="K21" s="24">
        <f>opmp!B20</f>
        <v>21961210.069999997</v>
      </c>
      <c r="L21" s="23"/>
      <c r="M21" s="24" t="s">
        <v>22</v>
      </c>
      <c r="N21" s="23">
        <f>opmp!L20</f>
        <v>8497118.65</v>
      </c>
      <c r="O21" s="23">
        <f>fixchg!B21</f>
        <v>61988825.61</v>
      </c>
      <c r="P21" s="23">
        <f>comserv!B20</f>
        <v>2860792.9599999995</v>
      </c>
      <c r="Q21" s="23">
        <f>CapOut!B20</f>
        <v>4005412.3699999996</v>
      </c>
      <c r="R21" s="24">
        <f>food!B20</f>
        <v>10226252.86</v>
      </c>
      <c r="S21" s="23">
        <f>const!B20</f>
        <v>8917837.55</v>
      </c>
      <c r="T21" s="23">
        <f>debt!J20</f>
        <v>1414114</v>
      </c>
      <c r="U21" s="23">
        <f>debt!E20</f>
        <v>3593463</v>
      </c>
      <c r="V21" s="23">
        <f>debt!C20</f>
        <v>0</v>
      </c>
      <c r="W21" s="23">
        <v>7254841</v>
      </c>
    </row>
    <row r="22" spans="1:23" ht="12.75">
      <c r="A22" s="24" t="s">
        <v>23</v>
      </c>
      <c r="B22" s="60">
        <f t="shared" si="2"/>
        <v>76310530.66</v>
      </c>
      <c r="C22" s="27">
        <f>SUM(D22:Q22)</f>
        <v>56232535.88</v>
      </c>
      <c r="D22" s="24">
        <f>Admin!B21</f>
        <v>1307232.2200000002</v>
      </c>
      <c r="E22" s="24">
        <f>MidLev!B20</f>
        <v>4573535.04</v>
      </c>
      <c r="F22" s="24">
        <f>Inst!B22</f>
        <v>24127185.53</v>
      </c>
      <c r="G22" s="24">
        <f>'sp ed'!B21</f>
        <v>5080373.29</v>
      </c>
      <c r="H22" s="24">
        <f>ppshs!B22</f>
        <v>407320.76999999996</v>
      </c>
      <c r="I22" s="24">
        <f>ppshs!K22</f>
        <v>422572</v>
      </c>
      <c r="J22" s="24">
        <f>trans!B21</f>
        <v>2923700.7800000003</v>
      </c>
      <c r="K22" s="24">
        <f>opmp!B21</f>
        <v>3591964.56</v>
      </c>
      <c r="L22" s="23"/>
      <c r="M22" s="24" t="s">
        <v>23</v>
      </c>
      <c r="N22" s="23">
        <f>opmp!L21</f>
        <v>831102.78</v>
      </c>
      <c r="O22" s="23">
        <f>fixchg!B22</f>
        <v>12799589.559999999</v>
      </c>
      <c r="P22" s="23">
        <f>comserv!B21</f>
        <v>0</v>
      </c>
      <c r="Q22" s="23">
        <f>CapOut!B21</f>
        <v>167959.35000000003</v>
      </c>
      <c r="R22" s="24">
        <f>food!B21</f>
        <v>2290497.7800000003</v>
      </c>
      <c r="S22" s="23">
        <f>const!B21</f>
        <v>17450702</v>
      </c>
      <c r="T22" s="23">
        <f>debt!J21</f>
        <v>336795</v>
      </c>
      <c r="U22" s="23">
        <f>debt!E21</f>
        <v>800214</v>
      </c>
      <c r="V22" s="23">
        <f>debt!C21</f>
        <v>0</v>
      </c>
      <c r="W22" s="23">
        <v>1064838</v>
      </c>
    </row>
    <row r="23" spans="1:23" ht="12.75">
      <c r="A23" s="24"/>
      <c r="B23" s="60"/>
      <c r="C23" s="27"/>
      <c r="D23" s="24"/>
      <c r="E23" s="24"/>
      <c r="F23" s="24"/>
      <c r="G23" s="24"/>
      <c r="H23" s="24"/>
      <c r="I23" s="24"/>
      <c r="J23" s="24"/>
      <c r="K23" s="24"/>
      <c r="L23" s="23"/>
      <c r="M23" s="24"/>
      <c r="N23" s="23"/>
      <c r="O23" s="23"/>
      <c r="P23" s="23"/>
      <c r="Q23" s="23"/>
      <c r="R23" s="24"/>
      <c r="S23" s="23"/>
      <c r="T23" s="23"/>
      <c r="U23" s="23"/>
      <c r="V23" s="23"/>
      <c r="W23" s="261"/>
    </row>
    <row r="24" spans="1:23" ht="12.75">
      <c r="A24" s="24" t="s">
        <v>24</v>
      </c>
      <c r="B24" s="60">
        <f t="shared" si="2"/>
        <v>583297131.1800001</v>
      </c>
      <c r="C24" s="27">
        <f>SUM(D24:Q24)</f>
        <v>484031918.18</v>
      </c>
      <c r="D24" s="24">
        <f>Admin!B23</f>
        <v>8824018.28</v>
      </c>
      <c r="E24" s="24">
        <f>MidLev!B22</f>
        <v>32853636.329999994</v>
      </c>
      <c r="F24" s="24">
        <f>Inst!B24</f>
        <v>204927225.70000002</v>
      </c>
      <c r="G24" s="24">
        <f>'sp ed'!B23</f>
        <v>47384384.93</v>
      </c>
      <c r="H24" s="24">
        <f>ppshs!B24</f>
        <v>3192927.9099999997</v>
      </c>
      <c r="I24" s="24">
        <f>ppshs!K24</f>
        <v>5430698.870000001</v>
      </c>
      <c r="J24" s="24">
        <f>trans!B23</f>
        <v>19272916.669999998</v>
      </c>
      <c r="K24" s="24">
        <f>opmp!B23</f>
        <v>34381513.300000004</v>
      </c>
      <c r="L24" s="23"/>
      <c r="M24" s="24" t="s">
        <v>24</v>
      </c>
      <c r="N24" s="23">
        <f>opmp!L23</f>
        <v>11081532.7</v>
      </c>
      <c r="O24" s="23">
        <f>fixchg!B24</f>
        <v>113708722.83999997</v>
      </c>
      <c r="P24" s="23">
        <f>comserv!B23</f>
        <v>971474.12</v>
      </c>
      <c r="Q24" s="23">
        <f>CapOut!B23</f>
        <v>2002866.53</v>
      </c>
      <c r="R24" s="24">
        <f>food!B23</f>
        <v>11635911</v>
      </c>
      <c r="S24" s="23">
        <f>const!B23</f>
        <v>77408790</v>
      </c>
      <c r="T24" s="23">
        <f>debt!J23</f>
        <v>10220512</v>
      </c>
      <c r="U24" s="23">
        <f>debt!E23</f>
        <v>15414723</v>
      </c>
      <c r="V24" s="23">
        <f>debt!C23</f>
        <v>0</v>
      </c>
      <c r="W24" s="23">
        <v>6798139</v>
      </c>
    </row>
    <row r="25" spans="1:23" ht="12.75">
      <c r="A25" s="24" t="s">
        <v>25</v>
      </c>
      <c r="B25" s="27">
        <f t="shared" si="2"/>
        <v>67436536.37000002</v>
      </c>
      <c r="C25" s="27">
        <f>SUM(D25:Q25)</f>
        <v>54809304.00000002</v>
      </c>
      <c r="D25" s="24">
        <f>Admin!B24</f>
        <v>1152317.5500000003</v>
      </c>
      <c r="E25" s="24">
        <f>MidLev!B23</f>
        <v>2744752.84</v>
      </c>
      <c r="F25" s="24">
        <f>Inst!B25</f>
        <v>23652233.160000004</v>
      </c>
      <c r="G25" s="24">
        <f>'sp ed'!B24</f>
        <v>4596697.989999999</v>
      </c>
      <c r="H25" s="24">
        <f>ppshs!B25</f>
        <v>680502.67</v>
      </c>
      <c r="I25" s="24">
        <f>ppshs!K25</f>
        <v>469430.96</v>
      </c>
      <c r="J25" s="24">
        <f>trans!B24</f>
        <v>4055750.58</v>
      </c>
      <c r="K25" s="24">
        <f>opmp!B24</f>
        <v>4076796.6999999997</v>
      </c>
      <c r="L25" s="23"/>
      <c r="M25" s="24" t="s">
        <v>25</v>
      </c>
      <c r="N25" s="23">
        <f>opmp!L24</f>
        <v>807551.52</v>
      </c>
      <c r="O25" s="23">
        <f>fixchg!B25</f>
        <v>12226970.45</v>
      </c>
      <c r="P25" s="23">
        <f>comserv!B24</f>
        <v>239755.38</v>
      </c>
      <c r="Q25" s="23">
        <f>CapOut!B24</f>
        <v>106544.20000000001</v>
      </c>
      <c r="R25" s="24">
        <f>food!B24</f>
        <v>2692443</v>
      </c>
      <c r="S25" s="23">
        <f>const!B24</f>
        <v>9859667.49</v>
      </c>
      <c r="T25" s="23">
        <f>debt!J24</f>
        <v>75121.88</v>
      </c>
      <c r="U25" s="23">
        <f>debt!E24</f>
        <v>145946.4</v>
      </c>
      <c r="V25" s="23">
        <f>debt!C24</f>
        <v>0</v>
      </c>
      <c r="W25" s="23">
        <v>1213283.68</v>
      </c>
    </row>
    <row r="26" spans="1:23" ht="12.75">
      <c r="A26" s="24" t="s">
        <v>26</v>
      </c>
      <c r="B26" s="27">
        <f t="shared" si="2"/>
        <v>590998804.49</v>
      </c>
      <c r="C26" s="27">
        <f>SUM(D26:Q26)</f>
        <v>459565883.4</v>
      </c>
      <c r="D26" s="24">
        <f>Admin!B25</f>
        <v>11316661.95</v>
      </c>
      <c r="E26" s="24">
        <f>MidLev!B24</f>
        <v>25854047.169999994</v>
      </c>
      <c r="F26" s="24">
        <f>Inst!B26</f>
        <v>186876061.03</v>
      </c>
      <c r="G26" s="24">
        <f>'sp ed'!B25</f>
        <v>50732659.879999995</v>
      </c>
      <c r="H26" s="24">
        <f>ppshs!B26</f>
        <v>1614399.32</v>
      </c>
      <c r="I26" s="24">
        <f>ppshs!K26</f>
        <v>3373482.4299999997</v>
      </c>
      <c r="J26" s="24">
        <f>trans!B25</f>
        <v>27345138.46</v>
      </c>
      <c r="K26" s="24">
        <f>opmp!B25</f>
        <v>29069510.31</v>
      </c>
      <c r="L26" s="23"/>
      <c r="M26" s="24" t="s">
        <v>26</v>
      </c>
      <c r="N26" s="23">
        <f>opmp!L25</f>
        <v>10663678.85</v>
      </c>
      <c r="O26" s="23">
        <f>fixchg!B26</f>
        <v>111562462.05000001</v>
      </c>
      <c r="P26" s="23">
        <f>comserv!B25</f>
        <v>428816.4</v>
      </c>
      <c r="Q26" s="23">
        <f>CapOut!B25</f>
        <v>728965.55</v>
      </c>
      <c r="R26" s="24">
        <f>food!B25</f>
        <v>14461086.949999997</v>
      </c>
      <c r="S26" s="23">
        <f>const!B25</f>
        <v>111524256.14</v>
      </c>
      <c r="T26" s="23">
        <f>debt!J25</f>
        <v>5447578</v>
      </c>
      <c r="U26" s="23">
        <f>debt!E25</f>
        <v>7909644</v>
      </c>
      <c r="V26" s="23">
        <f>debt!C25</f>
        <v>0</v>
      </c>
      <c r="W26" s="23">
        <v>6552906</v>
      </c>
    </row>
    <row r="27" spans="1:23" ht="12.75">
      <c r="A27" s="24" t="s">
        <v>27</v>
      </c>
      <c r="B27" s="27">
        <f t="shared" si="2"/>
        <v>803051840.31</v>
      </c>
      <c r="C27" s="27">
        <f>SUM(D27:Q27)</f>
        <v>718670932.31</v>
      </c>
      <c r="D27" s="24">
        <f>Admin!B26</f>
        <v>11407328</v>
      </c>
      <c r="E27" s="24">
        <f>MidLev!B25</f>
        <v>54207774.8</v>
      </c>
      <c r="F27" s="24">
        <f>Inst!B27</f>
        <v>297295709.81</v>
      </c>
      <c r="G27" s="24">
        <f>'sp ed'!B26</f>
        <v>95120095.36999999</v>
      </c>
      <c r="H27" s="24">
        <f>ppshs!B27</f>
        <v>3124060.8099999996</v>
      </c>
      <c r="I27" s="24">
        <f>ppshs!K27</f>
        <v>5834107</v>
      </c>
      <c r="J27" s="24">
        <f>trans!B26</f>
        <v>31387351.82</v>
      </c>
      <c r="K27" s="24">
        <f>opmp!B26</f>
        <v>43298278</v>
      </c>
      <c r="L27" s="23"/>
      <c r="M27" s="24" t="s">
        <v>27</v>
      </c>
      <c r="N27" s="23">
        <f>opmp!L26</f>
        <v>22163114</v>
      </c>
      <c r="O27" s="23">
        <f>fixchg!B27</f>
        <v>147708887.39</v>
      </c>
      <c r="P27" s="23">
        <f>comserv!B26</f>
        <v>6257228.31</v>
      </c>
      <c r="Q27" s="23">
        <f>CapOut!B26</f>
        <v>866997</v>
      </c>
      <c r="R27" s="24">
        <f>food!B26</f>
        <v>11724558</v>
      </c>
      <c r="S27" s="23">
        <f>const!B26</f>
        <v>59222745</v>
      </c>
      <c r="T27" s="23">
        <f>debt!J26</f>
        <v>13433605</v>
      </c>
      <c r="U27" s="23">
        <f>debt!E26</f>
        <v>21819067</v>
      </c>
      <c r="V27" s="23">
        <f>debt!C26</f>
        <v>0</v>
      </c>
      <c r="W27" s="23">
        <v>13304841</v>
      </c>
    </row>
    <row r="28" spans="1:23" ht="12.75">
      <c r="A28" s="24" t="s">
        <v>28</v>
      </c>
      <c r="B28" s="27">
        <f t="shared" si="2"/>
        <v>35046940.46</v>
      </c>
      <c r="C28" s="27">
        <f>SUM(D28:Q28)</f>
        <v>31560237.37</v>
      </c>
      <c r="D28" s="24">
        <f>Admin!B27</f>
        <v>1353062.6</v>
      </c>
      <c r="E28" s="24">
        <f>MidLev!B26</f>
        <v>2549610.08</v>
      </c>
      <c r="F28" s="24">
        <f>Inst!B28</f>
        <v>12968202.01</v>
      </c>
      <c r="G28" s="24">
        <f>'sp ed'!B27</f>
        <v>2966597.6200000006</v>
      </c>
      <c r="H28" s="24">
        <f>ppshs!B28</f>
        <v>205136.87</v>
      </c>
      <c r="I28" s="24">
        <f>ppshs!K28</f>
        <v>3027.24</v>
      </c>
      <c r="J28" s="24">
        <f>trans!B27</f>
        <v>2014979.6200000003</v>
      </c>
      <c r="K28" s="24">
        <f>opmp!B27</f>
        <v>2291553.89</v>
      </c>
      <c r="L28" s="23"/>
      <c r="M28" s="24" t="s">
        <v>28</v>
      </c>
      <c r="N28" s="23">
        <f>opmp!L27</f>
        <v>598600.4700000001</v>
      </c>
      <c r="O28" s="23">
        <f>fixchg!B28</f>
        <v>6405484.49</v>
      </c>
      <c r="P28" s="23">
        <f>comserv!B27</f>
        <v>107821.29</v>
      </c>
      <c r="Q28" s="23">
        <f>CapOut!B27</f>
        <v>96161.19</v>
      </c>
      <c r="R28" s="24">
        <f>food!B27</f>
        <v>1183368.09</v>
      </c>
      <c r="S28" s="23">
        <f>const!B27</f>
        <v>2303335</v>
      </c>
      <c r="T28" s="23">
        <f>debt!J27</f>
        <v>0</v>
      </c>
      <c r="U28" s="23">
        <f>debt!E27</f>
        <v>0</v>
      </c>
      <c r="V28" s="23">
        <f>debt!C27</f>
        <v>0</v>
      </c>
      <c r="W28" s="23">
        <v>242169</v>
      </c>
    </row>
    <row r="29" spans="1:23" ht="12.75">
      <c r="A29" s="24"/>
      <c r="B29" s="27"/>
      <c r="C29" s="27"/>
      <c r="D29" s="24"/>
      <c r="E29" s="24"/>
      <c r="F29" s="24"/>
      <c r="G29" s="24"/>
      <c r="H29" s="24"/>
      <c r="I29" s="24"/>
      <c r="J29" s="24"/>
      <c r="K29" s="24"/>
      <c r="L29" s="23"/>
      <c r="M29" s="24"/>
      <c r="N29" s="23"/>
      <c r="O29" s="23"/>
      <c r="P29" s="23"/>
      <c r="Q29" s="23"/>
      <c r="R29" s="24"/>
      <c r="S29" s="23"/>
      <c r="T29" s="23"/>
      <c r="U29" s="23"/>
      <c r="V29" s="23"/>
      <c r="W29" s="261"/>
    </row>
    <row r="30" spans="1:23" ht="12.75">
      <c r="A30" s="24" t="s">
        <v>148</v>
      </c>
      <c r="B30" s="27">
        <f t="shared" si="2"/>
        <v>2218450723.3399997</v>
      </c>
      <c r="C30" s="27">
        <f>SUM(D30:Q30)</f>
        <v>2131199809.8899999</v>
      </c>
      <c r="D30" s="24">
        <f>Admin!B29</f>
        <v>42566872.78999999</v>
      </c>
      <c r="E30" s="24">
        <f>MidLev!B28</f>
        <v>133615903.97999999</v>
      </c>
      <c r="F30" s="24">
        <f>Inst!B30</f>
        <v>880301306.23</v>
      </c>
      <c r="G30" s="24">
        <f>'sp ed'!B29</f>
        <v>262482047.85000002</v>
      </c>
      <c r="H30" s="24">
        <f>ppshs!B30</f>
        <v>11544627.02</v>
      </c>
      <c r="I30" s="24">
        <f>ppshs!K30</f>
        <v>31180.99</v>
      </c>
      <c r="J30" s="24">
        <f>trans!B29</f>
        <v>91054066.94</v>
      </c>
      <c r="K30" s="24">
        <f>opmp!B29</f>
        <v>117093143.22999999</v>
      </c>
      <c r="L30" s="23"/>
      <c r="M30" s="24" t="s">
        <v>148</v>
      </c>
      <c r="N30" s="23">
        <f>opmp!L29</f>
        <v>35247394.279999994</v>
      </c>
      <c r="O30" s="23">
        <f>fixchg!B30</f>
        <v>555268456.46</v>
      </c>
      <c r="P30" s="23">
        <f>comserv!B29</f>
        <v>1994810.1199999996</v>
      </c>
      <c r="Q30" s="23">
        <f>CapOut!B29</f>
        <v>0</v>
      </c>
      <c r="R30" s="24">
        <f>food!B29</f>
        <v>44231621.45000001</v>
      </c>
      <c r="S30" s="23">
        <f>const!B29</f>
        <v>0</v>
      </c>
      <c r="T30" s="23">
        <f>debt!J29</f>
        <v>41024997</v>
      </c>
      <c r="U30" s="23">
        <f>debt!E29</f>
        <v>61329010</v>
      </c>
      <c r="V30" s="23">
        <f>debt!C29</f>
        <v>1994295</v>
      </c>
      <c r="W30" s="23">
        <v>35351139</v>
      </c>
    </row>
    <row r="31" spans="1:23" ht="12.75">
      <c r="A31" s="24" t="s">
        <v>29</v>
      </c>
      <c r="B31" s="27">
        <f t="shared" si="2"/>
        <v>1944031065.7799995</v>
      </c>
      <c r="C31" s="27">
        <f>SUM(D31:Q31)</f>
        <v>1747163549.7899995</v>
      </c>
      <c r="D31" s="24">
        <f>Admin!B30</f>
        <v>53110625.25</v>
      </c>
      <c r="E31" s="24">
        <f>MidLev!B29</f>
        <v>122131260.11999999</v>
      </c>
      <c r="F31" s="24">
        <f>Inst!B31</f>
        <v>669908623.92</v>
      </c>
      <c r="G31" s="24">
        <f>'sp ed'!B30</f>
        <v>237994126.12</v>
      </c>
      <c r="H31" s="24">
        <f>ppshs!B31</f>
        <v>22945984.610000003</v>
      </c>
      <c r="I31" s="24">
        <f>ppshs!K31</f>
        <v>15066507.54</v>
      </c>
      <c r="J31" s="24">
        <f>trans!B30</f>
        <v>94639728.47999999</v>
      </c>
      <c r="K31" s="24">
        <f>opmp!B30</f>
        <v>128192292.42999999</v>
      </c>
      <c r="L31" s="23"/>
      <c r="M31" s="24" t="s">
        <v>29</v>
      </c>
      <c r="N31" s="23">
        <f>opmp!L30</f>
        <v>33498179.33</v>
      </c>
      <c r="O31" s="23">
        <f>fixchg!B31</f>
        <v>366174536.62</v>
      </c>
      <c r="P31" s="23">
        <f>comserv!B30</f>
        <v>2854909.5100000002</v>
      </c>
      <c r="Q31" s="23">
        <f>CapOut!B30</f>
        <v>646775.86</v>
      </c>
      <c r="R31" s="24">
        <f>food!B30</f>
        <v>70796632</v>
      </c>
      <c r="S31" s="23">
        <f>const!B30</f>
        <v>102502516.99000001</v>
      </c>
      <c r="T31" s="23">
        <f>debt!J30</f>
        <v>23568367</v>
      </c>
      <c r="U31" s="23">
        <f>debt!E30</f>
        <v>27278924</v>
      </c>
      <c r="V31" s="23">
        <f>debt!C30</f>
        <v>0</v>
      </c>
      <c r="W31" s="23">
        <v>16191917</v>
      </c>
    </row>
    <row r="32" spans="1:23" ht="12.75">
      <c r="A32" s="24" t="s">
        <v>30</v>
      </c>
      <c r="B32" s="27">
        <f t="shared" si="2"/>
        <v>102707595.61999996</v>
      </c>
      <c r="C32" s="27">
        <f>SUM(D32:Q32)</f>
        <v>87597406.34999996</v>
      </c>
      <c r="D32" s="24">
        <f>Admin!B31</f>
        <v>1771023.3599999999</v>
      </c>
      <c r="E32" s="24">
        <f>MidLev!B30</f>
        <v>4911177.350000001</v>
      </c>
      <c r="F32" s="24">
        <f>Inst!B32</f>
        <v>37554757.07999999</v>
      </c>
      <c r="G32" s="24">
        <f>'sp ed'!B31</f>
        <v>8494346.32</v>
      </c>
      <c r="H32" s="24">
        <f>ppshs!B32</f>
        <v>463970.25000000006</v>
      </c>
      <c r="I32" s="24">
        <f>ppshs!K32</f>
        <v>606853.7999999999</v>
      </c>
      <c r="J32" s="24">
        <f>trans!B31</f>
        <v>5916111.470000002</v>
      </c>
      <c r="K32" s="24">
        <f>opmp!B31</f>
        <v>6379859.4799999995</v>
      </c>
      <c r="L32" s="23"/>
      <c r="M32" s="24" t="s">
        <v>30</v>
      </c>
      <c r="N32" s="23">
        <f>opmp!L31</f>
        <v>1567610.05</v>
      </c>
      <c r="O32" s="23">
        <f>fixchg!B32</f>
        <v>19919373.559999995</v>
      </c>
      <c r="P32" s="23">
        <f>comserv!B31</f>
        <v>12323.630000000001</v>
      </c>
      <c r="Q32" s="23">
        <f>CapOut!B31</f>
        <v>0</v>
      </c>
      <c r="R32" s="24">
        <f>food!B31</f>
        <v>2347345.1399999997</v>
      </c>
      <c r="S32" s="23">
        <f>const!B31</f>
        <v>10456018.129999999</v>
      </c>
      <c r="T32" s="23">
        <f>debt!J31</f>
        <v>2306826</v>
      </c>
      <c r="U32" s="23">
        <f>debt!E31</f>
        <v>3754380</v>
      </c>
      <c r="V32" s="23">
        <f>debt!C31</f>
        <v>0</v>
      </c>
      <c r="W32" s="23">
        <v>1240559</v>
      </c>
    </row>
    <row r="33" spans="1:23" ht="12.75">
      <c r="A33" s="24" t="s">
        <v>31</v>
      </c>
      <c r="B33" s="27">
        <f t="shared" si="2"/>
        <v>223163804.86</v>
      </c>
      <c r="C33" s="27">
        <f>SUM(D33:Q33)</f>
        <v>194367532.67000002</v>
      </c>
      <c r="D33" s="24">
        <f>Admin!B32</f>
        <v>4162053.4800000004</v>
      </c>
      <c r="E33" s="24">
        <f>MidLev!B31</f>
        <v>12591868.83</v>
      </c>
      <c r="F33" s="24">
        <f>Inst!B33</f>
        <v>76246582.32</v>
      </c>
      <c r="G33" s="24">
        <f>'sp ed'!B32</f>
        <v>19316980.67</v>
      </c>
      <c r="H33" s="24">
        <f>ppshs!B33</f>
        <v>1241074.1199999999</v>
      </c>
      <c r="I33" s="24">
        <f>ppshs!K33</f>
        <v>1776836.8</v>
      </c>
      <c r="J33" s="24">
        <f>trans!B32</f>
        <v>13579765.49</v>
      </c>
      <c r="K33" s="24">
        <f>opmp!B32</f>
        <v>13506618.6</v>
      </c>
      <c r="L33" s="23"/>
      <c r="M33" s="24" t="s">
        <v>31</v>
      </c>
      <c r="N33" s="23">
        <f>opmp!L32</f>
        <v>3899112.3499999996</v>
      </c>
      <c r="O33" s="23">
        <f>fixchg!B33</f>
        <v>46873536.20999999</v>
      </c>
      <c r="P33" s="23">
        <f>comserv!B32</f>
        <v>38026.19</v>
      </c>
      <c r="Q33" s="23">
        <f>CapOut!B32</f>
        <v>1135077.6099999999</v>
      </c>
      <c r="R33" s="24">
        <f>food!B32</f>
        <v>6114903.66</v>
      </c>
      <c r="S33" s="23">
        <f>const!B32</f>
        <v>20663001.53</v>
      </c>
      <c r="T33" s="23">
        <f>debt!J32</f>
        <v>2018367</v>
      </c>
      <c r="U33" s="23">
        <f>debt!E32</f>
        <v>4016170</v>
      </c>
      <c r="V33" s="23">
        <f>debt!C32</f>
        <v>0</v>
      </c>
      <c r="W33" s="23">
        <v>3806485.94</v>
      </c>
    </row>
    <row r="34" spans="1:23" ht="12.75">
      <c r="A34" s="24" t="s">
        <v>32</v>
      </c>
      <c r="B34" s="27">
        <f t="shared" si="2"/>
        <v>47038863.13</v>
      </c>
      <c r="C34" s="27">
        <f>SUM(D34:Q34)</f>
        <v>41226080.04</v>
      </c>
      <c r="D34" s="24">
        <f>Admin!B33</f>
        <v>838164.93</v>
      </c>
      <c r="E34" s="24">
        <f>MidLev!B32</f>
        <v>2548819.4899999998</v>
      </c>
      <c r="F34" s="24">
        <f>Inst!B34</f>
        <v>18178246.51</v>
      </c>
      <c r="G34" s="24">
        <f>'sp ed'!B33</f>
        <v>3242965.4799999995</v>
      </c>
      <c r="H34" s="24">
        <f>ppshs!B34</f>
        <v>1275211.2</v>
      </c>
      <c r="I34" s="24">
        <f>ppshs!K34</f>
        <v>331322.73</v>
      </c>
      <c r="J34" s="24">
        <f>trans!B33</f>
        <v>2680090.6</v>
      </c>
      <c r="K34" s="24">
        <f>opmp!B33</f>
        <v>2434547.95</v>
      </c>
      <c r="L34" s="23"/>
      <c r="M34" s="24" t="s">
        <v>32</v>
      </c>
      <c r="N34" s="23">
        <f>opmp!L33</f>
        <v>963007.99</v>
      </c>
      <c r="O34" s="23">
        <f>fixchg!B34</f>
        <v>8317661.0600000005</v>
      </c>
      <c r="P34" s="23">
        <f>comserv!B33</f>
        <v>0</v>
      </c>
      <c r="Q34" s="23">
        <f>CapOut!B33</f>
        <v>416042.1</v>
      </c>
      <c r="R34" s="24">
        <f>food!B33</f>
        <v>1382933.09</v>
      </c>
      <c r="S34" s="23">
        <f>const!B33</f>
        <v>2062231</v>
      </c>
      <c r="T34" s="23">
        <f>debt!J33</f>
        <v>305388</v>
      </c>
      <c r="U34" s="23">
        <f>debt!E33</f>
        <v>4580176</v>
      </c>
      <c r="V34" s="23">
        <f>debt!C33</f>
        <v>2062231</v>
      </c>
      <c r="W34" s="23">
        <v>745420</v>
      </c>
    </row>
    <row r="35" spans="1:23" ht="12.75">
      <c r="A35" s="24"/>
      <c r="B35" s="27"/>
      <c r="C35" s="27"/>
      <c r="D35" s="24"/>
      <c r="E35" s="24"/>
      <c r="F35" s="24"/>
      <c r="G35" s="24"/>
      <c r="H35" s="24"/>
      <c r="I35" s="24"/>
      <c r="J35" s="24"/>
      <c r="K35" s="24"/>
      <c r="L35" s="23"/>
      <c r="M35" s="24"/>
      <c r="N35" s="23"/>
      <c r="O35" s="23"/>
      <c r="P35" s="23"/>
      <c r="Q35" s="23"/>
      <c r="R35" s="24"/>
      <c r="S35" s="23"/>
      <c r="T35" s="23"/>
      <c r="U35" s="23"/>
      <c r="V35" s="23"/>
      <c r="W35" s="261"/>
    </row>
    <row r="36" spans="1:23" ht="12.75">
      <c r="A36" s="24" t="s">
        <v>33</v>
      </c>
      <c r="B36" s="27">
        <f t="shared" si="2"/>
        <v>63594621.900000006</v>
      </c>
      <c r="C36" s="27">
        <f>SUM(D36:Q36)</f>
        <v>50060283.61000001</v>
      </c>
      <c r="D36" s="24">
        <f>Admin!B35</f>
        <v>1194673.83</v>
      </c>
      <c r="E36" s="24">
        <f>MidLev!B34</f>
        <v>3953247.2700000005</v>
      </c>
      <c r="F36" s="24">
        <f>Inst!B36</f>
        <v>21245689.1</v>
      </c>
      <c r="G36" s="24">
        <f>'sp ed'!B35</f>
        <v>3794012.0499999993</v>
      </c>
      <c r="H36" s="24">
        <f>ppshs!B36</f>
        <v>264696.92</v>
      </c>
      <c r="I36" s="24">
        <f>ppshs!K36</f>
        <v>0</v>
      </c>
      <c r="J36" s="24">
        <f>trans!B35</f>
        <v>2667096.2199999997</v>
      </c>
      <c r="K36" s="24">
        <f>opmp!B35</f>
        <v>3614115.7</v>
      </c>
      <c r="L36" s="23"/>
      <c r="M36" s="24" t="s">
        <v>33</v>
      </c>
      <c r="N36" s="23">
        <f>opmp!L35</f>
        <v>1354370.43</v>
      </c>
      <c r="O36" s="23">
        <f>fixchg!B36</f>
        <v>11711356.440000001</v>
      </c>
      <c r="P36" s="23">
        <f>comserv!B35</f>
        <v>261025.65</v>
      </c>
      <c r="Q36" s="23">
        <f>CapOut!B35</f>
        <v>0</v>
      </c>
      <c r="R36" s="24">
        <f>food!B35</f>
        <v>1691629.43</v>
      </c>
      <c r="S36" s="23">
        <f>const!B35</f>
        <v>10379820.86</v>
      </c>
      <c r="T36" s="23">
        <f>debt!J35</f>
        <v>1462888</v>
      </c>
      <c r="U36" s="23">
        <f>debt!E35</f>
        <v>2330409</v>
      </c>
      <c r="V36" s="23">
        <f>debt!C35</f>
        <v>0</v>
      </c>
      <c r="W36" s="7">
        <v>1079859</v>
      </c>
    </row>
    <row r="37" spans="1:23" ht="12.75">
      <c r="A37" s="24" t="s">
        <v>34</v>
      </c>
      <c r="B37" s="60">
        <f t="shared" si="2"/>
        <v>326238668.84000003</v>
      </c>
      <c r="C37" s="27">
        <f>SUM(D37:Q37)</f>
        <v>253140846.89000002</v>
      </c>
      <c r="D37" s="24">
        <f>Admin!B36</f>
        <v>7364045.409999999</v>
      </c>
      <c r="E37" s="24">
        <f>MidLev!B35</f>
        <v>17406717.13</v>
      </c>
      <c r="F37" s="24">
        <f>Inst!B37</f>
        <v>109233714.39000003</v>
      </c>
      <c r="G37" s="24">
        <f>'sp ed'!B36</f>
        <v>24513185.639999997</v>
      </c>
      <c r="H37" s="24">
        <f>ppshs!B37</f>
        <v>1181720.4</v>
      </c>
      <c r="I37" s="24">
        <f>ppshs!K37</f>
        <v>241554.72</v>
      </c>
      <c r="J37" s="24">
        <f>trans!B36</f>
        <v>9120357.42</v>
      </c>
      <c r="K37" s="24">
        <f>opmp!B36</f>
        <v>19046520.2</v>
      </c>
      <c r="L37" s="23"/>
      <c r="M37" s="24" t="s">
        <v>34</v>
      </c>
      <c r="N37" s="23">
        <f>opmp!L36</f>
        <v>12854763.96</v>
      </c>
      <c r="O37" s="23">
        <f>fixchg!B37</f>
        <v>50770889.89</v>
      </c>
      <c r="P37" s="23">
        <f>comserv!B36</f>
        <v>255162.88</v>
      </c>
      <c r="Q37" s="23">
        <f>CapOut!B36</f>
        <v>1152214.85</v>
      </c>
      <c r="R37" s="24">
        <f>food!B36</f>
        <v>9799924.96</v>
      </c>
      <c r="S37" s="23">
        <f>const!B36</f>
        <v>61313536.989999995</v>
      </c>
      <c r="T37" s="23">
        <f>debt!J36</f>
        <v>1984360</v>
      </c>
      <c r="U37" s="23">
        <f>debt!E36</f>
        <v>3743926</v>
      </c>
      <c r="V37" s="23">
        <f>debt!C36</f>
        <v>0</v>
      </c>
      <c r="W37" s="23">
        <v>4533372.48</v>
      </c>
    </row>
    <row r="38" spans="1:23" ht="12.75">
      <c r="A38" s="24" t="s">
        <v>35</v>
      </c>
      <c r="B38" s="27">
        <f t="shared" si="2"/>
        <v>192873426.25000003</v>
      </c>
      <c r="C38" s="27">
        <f>SUM(D38:Q38)</f>
        <v>181461183.19000003</v>
      </c>
      <c r="D38" s="24">
        <f>Admin!B37</f>
        <v>4458419.18</v>
      </c>
      <c r="E38" s="24">
        <f>MidLev!B36</f>
        <v>11788599.82</v>
      </c>
      <c r="F38" s="24">
        <f>Inst!B38</f>
        <v>76672971.06</v>
      </c>
      <c r="G38" s="24">
        <f>'sp ed'!B37</f>
        <v>16890964.669999998</v>
      </c>
      <c r="H38" s="24">
        <f>ppshs!B38</f>
        <v>2024333.77</v>
      </c>
      <c r="I38" s="24">
        <f>ppshs!K38</f>
        <v>1384582.9300000002</v>
      </c>
      <c r="J38" s="24">
        <f>trans!B37</f>
        <v>8021527.3</v>
      </c>
      <c r="K38" s="24">
        <f>opmp!B37</f>
        <v>10665632.620000001</v>
      </c>
      <c r="L38" s="23"/>
      <c r="M38" s="24" t="s">
        <v>35</v>
      </c>
      <c r="N38" s="23">
        <f>opmp!L37</f>
        <v>2924976.26</v>
      </c>
      <c r="O38" s="23">
        <f>fixchg!B38</f>
        <v>40028055.68000001</v>
      </c>
      <c r="P38" s="23">
        <f>comserv!B37</f>
        <v>204645.35</v>
      </c>
      <c r="Q38" s="23">
        <f>CapOut!B37</f>
        <v>6396474.55</v>
      </c>
      <c r="R38" s="24">
        <f>food!B37</f>
        <v>6645237.140000001</v>
      </c>
      <c r="S38" s="23">
        <f>const!B37</f>
        <v>1975300.9200000002</v>
      </c>
      <c r="T38" s="23">
        <f>debt!J37</f>
        <v>2791705</v>
      </c>
      <c r="U38" s="23">
        <f>debt!E37</f>
        <v>5741307</v>
      </c>
      <c r="V38" s="23">
        <f>debt!C37</f>
        <v>0</v>
      </c>
      <c r="W38" s="23">
        <v>2539404.86</v>
      </c>
    </row>
    <row r="39" spans="1:23" ht="12.75">
      <c r="A39" s="35" t="s">
        <v>36</v>
      </c>
      <c r="B39" s="36">
        <f t="shared" si="2"/>
        <v>135713611.37</v>
      </c>
      <c r="C39" s="36">
        <f>SUM(D39:Q39)</f>
        <v>101716563.12000002</v>
      </c>
      <c r="D39" s="35">
        <f>Admin!B38</f>
        <v>1626088.94</v>
      </c>
      <c r="E39" s="35">
        <f>MidLev!B37</f>
        <v>6689357.23</v>
      </c>
      <c r="F39" s="35">
        <f>Inst!B39</f>
        <v>46268199.260000005</v>
      </c>
      <c r="G39" s="35">
        <f>'sp ed'!B38</f>
        <v>9776001.81</v>
      </c>
      <c r="H39" s="35">
        <f>ppshs!B39</f>
        <v>305311.25</v>
      </c>
      <c r="I39" s="35">
        <f>ppshs!K39</f>
        <v>839524.0199999999</v>
      </c>
      <c r="J39" s="35">
        <f>trans!B38</f>
        <v>5488278.51</v>
      </c>
      <c r="K39" s="35">
        <f>opmp!B38</f>
        <v>6867905.53</v>
      </c>
      <c r="L39" s="35"/>
      <c r="M39" s="35" t="s">
        <v>36</v>
      </c>
      <c r="N39" s="35">
        <f>opmp!L38</f>
        <v>951044.53</v>
      </c>
      <c r="O39" s="35">
        <f>fixchg!B39</f>
        <v>22224243.590000004</v>
      </c>
      <c r="P39" s="35">
        <f>comserv!B38</f>
        <v>13073.34</v>
      </c>
      <c r="Q39" s="35">
        <f>CapOut!B38</f>
        <v>667535.11</v>
      </c>
      <c r="R39" s="35">
        <f>food!B38</f>
        <v>2533579.0500000003</v>
      </c>
      <c r="S39" s="35">
        <f>const!B38</f>
        <v>24994895.200000003</v>
      </c>
      <c r="T39" s="35">
        <f>debt!J38</f>
        <v>6468574</v>
      </c>
      <c r="U39" s="35">
        <f>debt!E38</f>
        <v>2116713</v>
      </c>
      <c r="V39" s="35">
        <f>debt!C38</f>
        <v>0</v>
      </c>
      <c r="W39" s="35">
        <v>2016454</v>
      </c>
    </row>
    <row r="40" spans="1:22" ht="12.75">
      <c r="A40" s="117" t="s">
        <v>194</v>
      </c>
      <c r="B40" s="23" t="s">
        <v>219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155" t="s">
        <v>195</v>
      </c>
      <c r="B41" s="23" t="s">
        <v>199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3" ht="12.75">
      <c r="A42" s="9"/>
      <c r="B42" s="9"/>
      <c r="C42" s="9"/>
    </row>
    <row r="43" spans="1:17" ht="12.75">
      <c r="A43" s="9"/>
      <c r="B43" s="6"/>
      <c r="C43" s="6"/>
      <c r="D43" s="24"/>
      <c r="E43" s="24"/>
      <c r="F43" s="24"/>
      <c r="G43" s="24"/>
      <c r="H43" s="24"/>
      <c r="I43" s="24"/>
      <c r="J43" s="24"/>
      <c r="K43" s="24"/>
      <c r="L43" s="23"/>
      <c r="M43" s="24"/>
      <c r="N43" s="23"/>
      <c r="O43" s="108"/>
      <c r="P43" s="23"/>
      <c r="Q43" s="23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M78" s="6"/>
    </row>
  </sheetData>
  <sheetProtection password="C935" sheet="1" objects="1" scenarios="1"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rintOptions horizontalCentered="1"/>
  <pageMargins left="0.25" right="0.23" top="0.87" bottom="0.82" header="0.67" footer="0.5"/>
  <pageSetup fitToWidth="2" fitToHeight="1" horizontalDpi="600" verticalDpi="600" orientation="landscape" scale="85" r:id="rId1"/>
  <headerFooter alignWithMargins="0">
    <oddFooter>&amp;L&amp;"Lucida Sans,Italic"&amp;9MSDE-LFRO  09 /2010
&amp;C- &amp;P -&amp;R&amp;"Lucida Sans,Italic"&amp;9Selected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0">
      <selection activeCell="A39" sqref="A39:IV39"/>
    </sheetView>
  </sheetViews>
  <sheetFormatPr defaultColWidth="9.140625" defaultRowHeight="12.75"/>
  <cols>
    <col min="1" max="1" width="13.28125" style="93" customWidth="1"/>
    <col min="2" max="2" width="16.421875" style="93" customWidth="1"/>
    <col min="3" max="3" width="18.00390625" style="93" customWidth="1"/>
    <col min="4" max="4" width="14.00390625" style="97" customWidth="1"/>
    <col min="5" max="5" width="15.00390625" style="97" customWidth="1"/>
    <col min="6" max="6" width="14.140625" style="97" customWidth="1"/>
    <col min="7" max="7" width="16.140625" style="97" customWidth="1"/>
    <col min="8" max="8" width="17.7109375" style="97" customWidth="1"/>
    <col min="9" max="9" width="17.8515625" style="97" bestFit="1" customWidth="1"/>
    <col min="10" max="10" width="15.140625" style="97" customWidth="1"/>
    <col min="11" max="11" width="13.57421875" style="97" customWidth="1"/>
    <col min="13" max="13" width="16.28125" style="0" bestFit="1" customWidth="1"/>
  </cols>
  <sheetData>
    <row r="1" spans="1:11" ht="12.75">
      <c r="A1" s="317" t="s">
        <v>139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2.75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</row>
    <row r="3" spans="1:11" ht="12.75">
      <c r="A3" s="317" t="s">
        <v>290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3.5" thickTop="1">
      <c r="A5" s="24"/>
      <c r="B5" s="24"/>
      <c r="C5" s="348" t="s">
        <v>85</v>
      </c>
      <c r="D5" s="348"/>
      <c r="E5" s="348"/>
      <c r="F5" s="348"/>
      <c r="G5" s="348"/>
      <c r="H5" s="348"/>
      <c r="I5" s="348"/>
      <c r="J5" s="348"/>
      <c r="K5" s="24"/>
      <c r="M5" t="s">
        <v>268</v>
      </c>
    </row>
    <row r="6" spans="1:13" ht="12.75">
      <c r="A6" s="26"/>
      <c r="B6" s="26"/>
      <c r="C6" s="26"/>
      <c r="D6" s="23"/>
      <c r="E6" s="349" t="s">
        <v>70</v>
      </c>
      <c r="F6" s="349"/>
      <c r="G6" s="349"/>
      <c r="H6" s="349"/>
      <c r="I6" s="349"/>
      <c r="J6" s="99"/>
      <c r="K6" s="23"/>
      <c r="M6" s="311" t="s">
        <v>267</v>
      </c>
    </row>
    <row r="7" spans="1:13" s="3" customFormat="1" ht="12.75">
      <c r="A7" s="27" t="s">
        <v>37</v>
      </c>
      <c r="B7" s="26" t="s">
        <v>168</v>
      </c>
      <c r="C7" s="26" t="s">
        <v>11</v>
      </c>
      <c r="D7" s="22"/>
      <c r="E7" s="22" t="s">
        <v>11</v>
      </c>
      <c r="F7" s="22" t="s">
        <v>7</v>
      </c>
      <c r="G7" s="22"/>
      <c r="H7" s="22"/>
      <c r="I7" s="22" t="s">
        <v>7</v>
      </c>
      <c r="J7" s="22"/>
      <c r="K7" s="22" t="s">
        <v>82</v>
      </c>
      <c r="M7" s="311"/>
    </row>
    <row r="8" spans="1:13" s="3" customFormat="1" ht="12.75">
      <c r="A8" s="27" t="s">
        <v>38</v>
      </c>
      <c r="B8" s="26" t="s">
        <v>167</v>
      </c>
      <c r="C8" s="26" t="s">
        <v>185</v>
      </c>
      <c r="D8" s="100" t="s">
        <v>3</v>
      </c>
      <c r="E8" s="100" t="s">
        <v>70</v>
      </c>
      <c r="F8" s="22" t="s">
        <v>75</v>
      </c>
      <c r="G8" s="22" t="s">
        <v>165</v>
      </c>
      <c r="H8" s="22" t="s">
        <v>184</v>
      </c>
      <c r="I8" s="22" t="s">
        <v>73</v>
      </c>
      <c r="J8" s="22" t="s">
        <v>7</v>
      </c>
      <c r="K8" s="22" t="s">
        <v>83</v>
      </c>
      <c r="M8" s="311"/>
    </row>
    <row r="9" spans="1:13" s="3" customFormat="1" ht="13.5" thickBot="1">
      <c r="A9" s="32" t="s">
        <v>39</v>
      </c>
      <c r="B9" s="101" t="s">
        <v>8</v>
      </c>
      <c r="C9" s="31" t="s">
        <v>186</v>
      </c>
      <c r="D9" s="31" t="s">
        <v>4</v>
      </c>
      <c r="E9" s="31"/>
      <c r="F9" s="31" t="s">
        <v>4</v>
      </c>
      <c r="G9" s="31" t="s">
        <v>81</v>
      </c>
      <c r="H9" s="31" t="s">
        <v>71</v>
      </c>
      <c r="I9" s="31" t="s">
        <v>74</v>
      </c>
      <c r="J9" s="31" t="s">
        <v>8</v>
      </c>
      <c r="K9" s="31" t="s">
        <v>81</v>
      </c>
      <c r="M9" s="311"/>
    </row>
    <row r="10" spans="1:13" s="89" customFormat="1" ht="12.75">
      <c r="A10" s="27" t="s">
        <v>13</v>
      </c>
      <c r="B10" s="114">
        <f>SUM(C10,K10)</f>
        <v>2581624019.92</v>
      </c>
      <c r="C10" s="115">
        <f aca="true" t="shared" si="0" ref="C10:J10">SUM(C12:C39)</f>
        <v>1959854599.9200003</v>
      </c>
      <c r="D10" s="115">
        <f t="shared" si="0"/>
        <v>334192.56</v>
      </c>
      <c r="E10" s="115">
        <f t="shared" si="0"/>
        <v>1959520407.3600001</v>
      </c>
      <c r="F10" s="115">
        <f t="shared" si="0"/>
        <v>17119375.740000002</v>
      </c>
      <c r="G10" s="115">
        <f t="shared" si="0"/>
        <v>133366134.80999999</v>
      </c>
      <c r="H10" s="115">
        <f t="shared" si="0"/>
        <v>515742450.4099999</v>
      </c>
      <c r="I10" s="115">
        <f t="shared" si="0"/>
        <v>1271965932.63</v>
      </c>
      <c r="J10" s="115">
        <f t="shared" si="0"/>
        <v>21326513.77</v>
      </c>
      <c r="K10" s="115">
        <f>SUM(K12:K39)</f>
        <v>621769420</v>
      </c>
      <c r="L10" s="210"/>
      <c r="M10" s="115">
        <f>SUM(M12:M39)</f>
        <v>2581005823.4099994</v>
      </c>
    </row>
    <row r="11" spans="1:13" ht="12.75">
      <c r="A11" s="27"/>
      <c r="B11" s="173"/>
      <c r="C11" s="173"/>
      <c r="D11" s="172"/>
      <c r="E11" s="172"/>
      <c r="F11" s="172"/>
      <c r="G11" s="172"/>
      <c r="H11" s="172"/>
      <c r="I11" s="172"/>
      <c r="J11" s="172"/>
      <c r="K11" s="172"/>
      <c r="L11" s="168"/>
      <c r="M11" s="164"/>
    </row>
    <row r="12" spans="1:13" s="98" customFormat="1" ht="12.75">
      <c r="A12" s="60" t="s">
        <v>14</v>
      </c>
      <c r="B12" s="60">
        <f>C12+K12</f>
        <v>30078828.19</v>
      </c>
      <c r="C12" s="60">
        <f>D12+E12</f>
        <v>23322768.19</v>
      </c>
      <c r="D12" s="61">
        <v>0</v>
      </c>
      <c r="E12" s="52">
        <f>SUM(F12:J12)</f>
        <v>23322768.19</v>
      </c>
      <c r="F12" s="91">
        <v>0</v>
      </c>
      <c r="G12" s="91">
        <v>828656.8799999999</v>
      </c>
      <c r="H12" s="91">
        <v>5454794.970000001</v>
      </c>
      <c r="I12" s="91">
        <v>12932710.05</v>
      </c>
      <c r="J12" s="91">
        <v>4106606.29</v>
      </c>
      <c r="K12" s="52">
        <v>6756060</v>
      </c>
      <c r="L12" s="196"/>
      <c r="M12" s="102">
        <f>B12-'Adult '!R10</f>
        <v>30060001.52</v>
      </c>
    </row>
    <row r="13" spans="1:13" s="98" customFormat="1" ht="12.75">
      <c r="A13" s="60" t="s">
        <v>15</v>
      </c>
      <c r="B13" s="60">
        <f>C13+K13</f>
        <v>211690664.2</v>
      </c>
      <c r="C13" s="60">
        <f>D13+E13</f>
        <v>161131402.2</v>
      </c>
      <c r="D13" s="61">
        <v>0</v>
      </c>
      <c r="E13" s="52">
        <f>SUM(F13:J13)</f>
        <v>161131402.2</v>
      </c>
      <c r="F13" s="91">
        <v>116634.72</v>
      </c>
      <c r="G13" s="91">
        <v>5814649.2</v>
      </c>
      <c r="H13" s="91">
        <v>42527514.19999999</v>
      </c>
      <c r="I13" s="91">
        <v>111987797.02</v>
      </c>
      <c r="J13" s="91">
        <v>684807.06</v>
      </c>
      <c r="K13" s="52">
        <v>50559262</v>
      </c>
      <c r="L13" s="196"/>
      <c r="M13" s="102">
        <f>B13-'Adult '!R11</f>
        <v>211658624.98999998</v>
      </c>
    </row>
    <row r="14" spans="1:13" s="98" customFormat="1" ht="12.75">
      <c r="A14" s="61" t="s">
        <v>16</v>
      </c>
      <c r="B14" s="60">
        <f>C14+K14</f>
        <v>249198706.89999998</v>
      </c>
      <c r="C14" s="60">
        <f>D14+E14</f>
        <v>188393218.89999998</v>
      </c>
      <c r="D14" s="52">
        <v>0</v>
      </c>
      <c r="E14" s="52">
        <f>SUM(F14:J14)</f>
        <v>188393218.89999998</v>
      </c>
      <c r="F14" s="91">
        <v>0</v>
      </c>
      <c r="G14" s="91">
        <f>10181066+2840.77</f>
        <v>10183906.77</v>
      </c>
      <c r="H14" s="91">
        <v>48648321.83</v>
      </c>
      <c r="I14" s="91">
        <v>129560990.3</v>
      </c>
      <c r="J14" s="91">
        <v>0</v>
      </c>
      <c r="K14" s="52">
        <v>60805488</v>
      </c>
      <c r="L14" s="196"/>
      <c r="M14" s="102">
        <f>B14-'Adult '!R12</f>
        <v>249198706.89999998</v>
      </c>
    </row>
    <row r="15" spans="1:13" s="98" customFormat="1" ht="12.75">
      <c r="A15" s="61" t="s">
        <v>17</v>
      </c>
      <c r="B15" s="60">
        <f>C15+K15</f>
        <v>329588439.21000004</v>
      </c>
      <c r="C15" s="60">
        <f>D15+E15</f>
        <v>256607497.21</v>
      </c>
      <c r="D15" s="61">
        <v>0</v>
      </c>
      <c r="E15" s="52">
        <f>SUM(F15:J15)</f>
        <v>256607497.21</v>
      </c>
      <c r="F15" s="91">
        <v>1204569</v>
      </c>
      <c r="G15" s="91">
        <v>5288209.779999998</v>
      </c>
      <c r="H15" s="91">
        <v>56944096.24999997</v>
      </c>
      <c r="I15" s="91">
        <v>193013106.18000004</v>
      </c>
      <c r="J15" s="91">
        <v>157516</v>
      </c>
      <c r="K15" s="52">
        <v>72980942</v>
      </c>
      <c r="L15" s="196"/>
      <c r="M15" s="102">
        <f>B15-'Adult '!R13</f>
        <v>329561467.43000007</v>
      </c>
    </row>
    <row r="16" spans="1:13" s="98" customFormat="1" ht="12.75">
      <c r="A16" s="61" t="s">
        <v>18</v>
      </c>
      <c r="B16" s="60">
        <f>C16+K16</f>
        <v>43324329.230000004</v>
      </c>
      <c r="C16" s="60">
        <f>D16+E16</f>
        <v>30938408.23</v>
      </c>
      <c r="D16" s="61">
        <v>0</v>
      </c>
      <c r="E16" s="52">
        <f>SUM(F16:J16)</f>
        <v>30938408.23</v>
      </c>
      <c r="F16" s="91">
        <v>0</v>
      </c>
      <c r="G16" s="91">
        <v>1349768.3799999997</v>
      </c>
      <c r="H16" s="91">
        <v>9687075.450000001</v>
      </c>
      <c r="I16" s="91">
        <v>18476021.7</v>
      </c>
      <c r="J16" s="91">
        <v>1425542.7000000002</v>
      </c>
      <c r="K16" s="52">
        <v>12385921</v>
      </c>
      <c r="L16" s="196"/>
      <c r="M16" s="102">
        <f>B16-'Adult '!R14</f>
        <v>43279025.61000001</v>
      </c>
    </row>
    <row r="17" spans="1:13" s="98" customFormat="1" ht="12.75">
      <c r="A17" s="61"/>
      <c r="B17" s="60"/>
      <c r="C17" s="60"/>
      <c r="D17" s="61"/>
      <c r="E17" s="61"/>
      <c r="F17" s="251"/>
      <c r="G17" s="251"/>
      <c r="H17" s="287"/>
      <c r="I17" s="251"/>
      <c r="J17" s="251"/>
      <c r="K17" s="52"/>
      <c r="L17" s="196"/>
      <c r="M17" s="102"/>
    </row>
    <row r="18" spans="1:13" s="98" customFormat="1" ht="12.75">
      <c r="A18" s="61" t="s">
        <v>19</v>
      </c>
      <c r="B18" s="60">
        <f>C18+K18</f>
        <v>13461034.200000001</v>
      </c>
      <c r="C18" s="60">
        <f>D18+E18</f>
        <v>9764501.200000001</v>
      </c>
      <c r="D18" s="61">
        <v>0</v>
      </c>
      <c r="E18" s="52">
        <f>SUM(F18:J18)</f>
        <v>9764501.200000001</v>
      </c>
      <c r="F18" s="91">
        <v>34728.6</v>
      </c>
      <c r="G18" s="91">
        <v>303487.04000000004</v>
      </c>
      <c r="H18" s="91">
        <v>2793687.8099999996</v>
      </c>
      <c r="I18" s="91">
        <v>6473236.760000001</v>
      </c>
      <c r="J18" s="52">
        <v>159360.99</v>
      </c>
      <c r="K18" s="52">
        <v>3696533</v>
      </c>
      <c r="L18" s="196"/>
      <c r="M18" s="102">
        <f>B18-'Adult '!R16</f>
        <v>13461034.200000001</v>
      </c>
    </row>
    <row r="19" spans="1:13" s="98" customFormat="1" ht="12.75">
      <c r="A19" s="61" t="s">
        <v>20</v>
      </c>
      <c r="B19" s="60">
        <f>C19+K19</f>
        <v>74072255.78999999</v>
      </c>
      <c r="C19" s="60">
        <f>D19+E19</f>
        <v>55253275.79</v>
      </c>
      <c r="D19" s="61">
        <v>0</v>
      </c>
      <c r="E19" s="52">
        <f>SUM(F19:J19)</f>
        <v>55253275.79</v>
      </c>
      <c r="F19" s="91">
        <v>208603</v>
      </c>
      <c r="G19" s="91">
        <v>1879698.7000000002</v>
      </c>
      <c r="H19" s="91">
        <v>15049773.870000001</v>
      </c>
      <c r="I19" s="91">
        <v>37837329.85</v>
      </c>
      <c r="J19" s="91">
        <v>277870.37</v>
      </c>
      <c r="K19" s="52">
        <v>18818980</v>
      </c>
      <c r="L19" s="196"/>
      <c r="M19" s="102">
        <f>B19-'Adult '!R17</f>
        <v>74072255.78999999</v>
      </c>
    </row>
    <row r="20" spans="1:13" s="98" customFormat="1" ht="12.75">
      <c r="A20" s="61" t="s">
        <v>21</v>
      </c>
      <c r="B20" s="60">
        <f>C20+K20</f>
        <v>42520710.3</v>
      </c>
      <c r="C20" s="60">
        <f>D20+E20</f>
        <v>31443817.3</v>
      </c>
      <c r="D20" s="61">
        <v>0</v>
      </c>
      <c r="E20" s="52">
        <f>SUM(F20:J20)</f>
        <v>31443817.3</v>
      </c>
      <c r="F20" s="91">
        <v>0</v>
      </c>
      <c r="G20" s="91">
        <v>1325948.5699999998</v>
      </c>
      <c r="H20" s="91">
        <v>8508127.120000001</v>
      </c>
      <c r="I20" s="91">
        <v>21609741.61</v>
      </c>
      <c r="J20" s="91">
        <v>0</v>
      </c>
      <c r="K20" s="52">
        <v>11076893</v>
      </c>
      <c r="L20" s="196"/>
      <c r="M20" s="102">
        <f>B20-'Adult '!R18</f>
        <v>42520710.3</v>
      </c>
    </row>
    <row r="21" spans="1:13" s="98" customFormat="1" ht="12.75">
      <c r="A21" s="61" t="s">
        <v>22</v>
      </c>
      <c r="B21" s="60">
        <f>C21+K21</f>
        <v>61988825.61</v>
      </c>
      <c r="C21" s="60">
        <f>D21+E21</f>
        <v>44920647.61</v>
      </c>
      <c r="D21" s="61">
        <v>0</v>
      </c>
      <c r="E21" s="52">
        <f>SUM(F21:J21)</f>
        <v>44920647.61</v>
      </c>
      <c r="F21" s="91">
        <v>0</v>
      </c>
      <c r="G21" s="91">
        <f>4371500.09+959.21-72.65</f>
        <v>4372386.649999999</v>
      </c>
      <c r="H21" s="91">
        <v>14426337.959999997</v>
      </c>
      <c r="I21" s="91">
        <v>26121923</v>
      </c>
      <c r="J21" s="91">
        <v>0</v>
      </c>
      <c r="K21" s="52">
        <v>17068178</v>
      </c>
      <c r="L21" s="196"/>
      <c r="M21" s="102">
        <f>B21-'Adult '!R19</f>
        <v>61888484.16</v>
      </c>
    </row>
    <row r="22" spans="1:13" s="98" customFormat="1" ht="12.75">
      <c r="A22" s="61" t="s">
        <v>23</v>
      </c>
      <c r="B22" s="60">
        <f>C22+K22</f>
        <v>12799589.559999999</v>
      </c>
      <c r="C22" s="60">
        <f>D22+E22</f>
        <v>9653491.559999999</v>
      </c>
      <c r="D22" s="61">
        <v>0</v>
      </c>
      <c r="E22" s="52">
        <f>SUM(F22:J22)</f>
        <v>9653491.559999999</v>
      </c>
      <c r="F22" s="91">
        <v>6278134.26</v>
      </c>
      <c r="G22" s="91">
        <v>495368.45999999996</v>
      </c>
      <c r="H22" s="91">
        <v>2559150.1099999994</v>
      </c>
      <c r="I22" s="91">
        <v>320838.73</v>
      </c>
      <c r="J22" s="91">
        <v>0</v>
      </c>
      <c r="K22" s="52">
        <v>3146098</v>
      </c>
      <c r="L22" s="196"/>
      <c r="M22" s="102">
        <f>B22-'Adult '!R20</f>
        <v>12779011.11</v>
      </c>
    </row>
    <row r="23" spans="1:13" s="98" customFormat="1" ht="12.75">
      <c r="A23" s="61"/>
      <c r="B23" s="60"/>
      <c r="C23" s="60"/>
      <c r="D23" s="61"/>
      <c r="E23" s="61"/>
      <c r="F23" s="251"/>
      <c r="G23" s="288"/>
      <c r="H23" s="251"/>
      <c r="I23" s="251"/>
      <c r="J23" s="251"/>
      <c r="K23" s="52"/>
      <c r="L23" s="196"/>
      <c r="M23" s="102"/>
    </row>
    <row r="24" spans="1:13" s="98" customFormat="1" ht="12.75">
      <c r="A24" s="61" t="s">
        <v>24</v>
      </c>
      <c r="B24" s="60">
        <f>C24+K24</f>
        <v>113708722.83999997</v>
      </c>
      <c r="C24" s="60">
        <f>D24+E24</f>
        <v>87389142.83999997</v>
      </c>
      <c r="D24" s="61">
        <v>0</v>
      </c>
      <c r="E24" s="52">
        <f>SUM(F24:J24)</f>
        <v>87389142.83999997</v>
      </c>
      <c r="F24" s="91">
        <f>438502.2-315949.89</f>
        <v>122552.31</v>
      </c>
      <c r="G24" s="91">
        <f>2650256.1+748521.75</f>
        <v>3398777.85</v>
      </c>
      <c r="H24" s="52">
        <v>23189438.469999995</v>
      </c>
      <c r="I24" s="91">
        <v>53506063.81999998</v>
      </c>
      <c r="J24" s="91">
        <v>7172310.39</v>
      </c>
      <c r="K24" s="52">
        <v>26319580</v>
      </c>
      <c r="L24" s="196"/>
      <c r="M24" s="102">
        <f>B24-'Adult '!R22</f>
        <v>113614855.58999997</v>
      </c>
    </row>
    <row r="25" spans="1:13" s="98" customFormat="1" ht="12.75">
      <c r="A25" s="61" t="s">
        <v>25</v>
      </c>
      <c r="B25" s="60">
        <f>C25+K25</f>
        <v>12226970.45</v>
      </c>
      <c r="C25" s="60">
        <f>D25+E25</f>
        <v>8966602.45</v>
      </c>
      <c r="D25" s="61">
        <v>0</v>
      </c>
      <c r="E25" s="52">
        <f>SUM(F25:J25)</f>
        <v>8966602.45</v>
      </c>
      <c r="F25" s="91">
        <v>0</v>
      </c>
      <c r="G25" s="91">
        <v>421733.29999999993</v>
      </c>
      <c r="H25" s="91">
        <v>2433829.8700000006</v>
      </c>
      <c r="I25" s="91">
        <v>6100597.6</v>
      </c>
      <c r="J25" s="91">
        <v>10441.68</v>
      </c>
      <c r="K25" s="52">
        <v>3260368</v>
      </c>
      <c r="L25" s="196"/>
      <c r="M25" s="102">
        <f>B25-'Adult '!R23</f>
        <v>12226970.45</v>
      </c>
    </row>
    <row r="26" spans="1:13" s="98" customFormat="1" ht="12.75">
      <c r="A26" s="61" t="s">
        <v>26</v>
      </c>
      <c r="B26" s="60">
        <f>C26+K26</f>
        <v>111562462.05000001</v>
      </c>
      <c r="C26" s="60">
        <f>D26+E26</f>
        <v>85142845.05000001</v>
      </c>
      <c r="D26" s="61">
        <v>0</v>
      </c>
      <c r="E26" s="52">
        <f>SUM(F26:J26)</f>
        <v>85142845.05000001</v>
      </c>
      <c r="F26" s="91">
        <v>0</v>
      </c>
      <c r="G26" s="91">
        <v>2791863.9699999997</v>
      </c>
      <c r="H26" s="91">
        <v>20282061.130000003</v>
      </c>
      <c r="I26" s="91">
        <v>59859566.17</v>
      </c>
      <c r="J26" s="91">
        <v>2209353.78</v>
      </c>
      <c r="K26" s="52">
        <v>26419617</v>
      </c>
      <c r="L26" s="196"/>
      <c r="M26" s="102">
        <f>B26-'Adult '!R24</f>
        <v>111562462.05000001</v>
      </c>
    </row>
    <row r="27" spans="1:13" s="98" customFormat="1" ht="12.75">
      <c r="A27" s="61" t="s">
        <v>27</v>
      </c>
      <c r="B27" s="60">
        <f>C27+K27</f>
        <v>147708887.39</v>
      </c>
      <c r="C27" s="60">
        <f>D27+E27</f>
        <v>106284919.38999999</v>
      </c>
      <c r="D27" s="61">
        <v>0</v>
      </c>
      <c r="E27" s="52">
        <f>SUM(F27:J27)</f>
        <v>106284919.38999999</v>
      </c>
      <c r="F27" s="91">
        <v>429139</v>
      </c>
      <c r="G27" s="91">
        <v>3906455.9</v>
      </c>
      <c r="H27" s="91">
        <v>35680488.73</v>
      </c>
      <c r="I27" s="91">
        <v>66266665.76</v>
      </c>
      <c r="J27" s="91">
        <v>2170</v>
      </c>
      <c r="K27" s="52">
        <v>41423968</v>
      </c>
      <c r="L27" s="196"/>
      <c r="M27" s="102">
        <f>B27-'Adult '!R25</f>
        <v>147708887.39</v>
      </c>
    </row>
    <row r="28" spans="1:13" s="98" customFormat="1" ht="12.75">
      <c r="A28" s="61" t="s">
        <v>28</v>
      </c>
      <c r="B28" s="60">
        <f>C28+K28</f>
        <v>6405484.49</v>
      </c>
      <c r="C28" s="60">
        <f>D28+E28</f>
        <v>4617138.49</v>
      </c>
      <c r="D28" s="61">
        <v>0</v>
      </c>
      <c r="E28" s="52">
        <f>SUM(F28:J28)</f>
        <v>4617138.49</v>
      </c>
      <c r="F28" s="91">
        <v>0</v>
      </c>
      <c r="G28" s="91">
        <v>299533.85000000003</v>
      </c>
      <c r="H28" s="91">
        <v>1364117.8099999998</v>
      </c>
      <c r="I28" s="91">
        <v>2953486.83</v>
      </c>
      <c r="J28" s="91">
        <v>0</v>
      </c>
      <c r="K28" s="52">
        <v>1788346</v>
      </c>
      <c r="L28" s="196"/>
      <c r="M28" s="102">
        <f>B28-'Adult '!R26</f>
        <v>6403834.2</v>
      </c>
    </row>
    <row r="29" spans="1:13" s="98" customFormat="1" ht="12.75">
      <c r="A29" s="61"/>
      <c r="B29" s="60"/>
      <c r="C29" s="60"/>
      <c r="D29" s="61"/>
      <c r="E29" s="61"/>
      <c r="F29" s="251"/>
      <c r="G29" s="288"/>
      <c r="H29" s="251"/>
      <c r="I29" s="251"/>
      <c r="J29" s="251"/>
      <c r="K29" s="52"/>
      <c r="L29" s="196"/>
      <c r="M29" s="102"/>
    </row>
    <row r="30" spans="1:13" s="98" customFormat="1" ht="12.75">
      <c r="A30" s="60" t="s">
        <v>148</v>
      </c>
      <c r="B30" s="60">
        <f>C30+K30</f>
        <v>555268456.46</v>
      </c>
      <c r="C30" s="60">
        <f>D30+E30</f>
        <v>430371069.46</v>
      </c>
      <c r="D30" s="61">
        <v>0</v>
      </c>
      <c r="E30" s="52">
        <f>SUM(F30:J30)</f>
        <v>430371069.46</v>
      </c>
      <c r="F30" s="91">
        <v>7785097.81</v>
      </c>
      <c r="G30" s="91">
        <v>66627588.2</v>
      </c>
      <c r="H30" s="91">
        <v>103210373.38999999</v>
      </c>
      <c r="I30" s="91">
        <v>252707636.50000003</v>
      </c>
      <c r="J30" s="91">
        <f>40376.34-2.78</f>
        <v>40373.56</v>
      </c>
      <c r="K30" s="52">
        <v>124897387</v>
      </c>
      <c r="L30" s="196"/>
      <c r="M30" s="102">
        <f>B30-'Adult '!R28</f>
        <v>555268456.46</v>
      </c>
    </row>
    <row r="31" spans="1:13" s="98" customFormat="1" ht="12.75">
      <c r="A31" s="61" t="s">
        <v>29</v>
      </c>
      <c r="B31" s="60">
        <f>C31+K31</f>
        <v>366174536.62</v>
      </c>
      <c r="C31" s="60">
        <f>D31+E31</f>
        <v>276031505.62</v>
      </c>
      <c r="D31" s="61">
        <v>334192.56</v>
      </c>
      <c r="E31" s="52">
        <f>SUM(F31:J31)</f>
        <v>275697313.06</v>
      </c>
      <c r="F31" s="91">
        <v>0</v>
      </c>
      <c r="G31" s="91">
        <v>17854777.6</v>
      </c>
      <c r="H31" s="91">
        <v>82319726.02999999</v>
      </c>
      <c r="I31" s="91">
        <v>173009290.63</v>
      </c>
      <c r="J31" s="91">
        <v>2513518.8</v>
      </c>
      <c r="K31" s="52">
        <v>90143031</v>
      </c>
      <c r="L31" s="196"/>
      <c r="M31" s="102">
        <f>B31-'Adult '!R29</f>
        <v>366174118.03000003</v>
      </c>
    </row>
    <row r="32" spans="1:13" s="98" customFormat="1" ht="12.75">
      <c r="A32" s="61" t="s">
        <v>30</v>
      </c>
      <c r="B32" s="60">
        <f>C32+K32</f>
        <v>19919373.559999995</v>
      </c>
      <c r="C32" s="60">
        <f>D32+E32</f>
        <v>15203156.559999997</v>
      </c>
      <c r="D32" s="61">
        <v>0</v>
      </c>
      <c r="E32" s="52">
        <f>SUM(F32:J32)</f>
        <v>15203156.559999997</v>
      </c>
      <c r="F32" s="91">
        <f>94470.84-3169.45</f>
        <v>91301.39</v>
      </c>
      <c r="G32" s="91">
        <f>573788.66+8.64</f>
        <v>573797.3</v>
      </c>
      <c r="H32" s="91">
        <v>3882243.170000001</v>
      </c>
      <c r="I32" s="91">
        <v>10295211.199999996</v>
      </c>
      <c r="J32" s="91">
        <v>360603.5</v>
      </c>
      <c r="K32" s="52">
        <v>4716217</v>
      </c>
      <c r="L32" s="196"/>
      <c r="M32" s="102">
        <f>B32-'Adult '!R30</f>
        <v>19894098.739999995</v>
      </c>
    </row>
    <row r="33" spans="1:13" s="98" customFormat="1" ht="12.75">
      <c r="A33" s="61" t="s">
        <v>31</v>
      </c>
      <c r="B33" s="60">
        <f>C33+K33</f>
        <v>46873536.20999999</v>
      </c>
      <c r="C33" s="60">
        <f>D33+E33</f>
        <v>36037439.20999999</v>
      </c>
      <c r="D33" s="61">
        <v>0</v>
      </c>
      <c r="E33" s="52">
        <f>SUM(F33:J33)</f>
        <v>36037439.20999999</v>
      </c>
      <c r="F33" s="91">
        <v>137545.4</v>
      </c>
      <c r="G33" s="91">
        <v>1199053.54</v>
      </c>
      <c r="H33" s="91">
        <v>8553391.589999998</v>
      </c>
      <c r="I33" s="91">
        <f>26147448.66+0.02</f>
        <v>26147448.68</v>
      </c>
      <c r="J33" s="91">
        <v>0</v>
      </c>
      <c r="K33" s="52">
        <v>10836097</v>
      </c>
      <c r="L33" s="196"/>
      <c r="M33" s="102">
        <f>B33-'Adult '!R31</f>
        <v>46803015.88999999</v>
      </c>
    </row>
    <row r="34" spans="1:13" s="98" customFormat="1" ht="12.75">
      <c r="A34" s="61" t="s">
        <v>32</v>
      </c>
      <c r="B34" s="60">
        <f>C34+K34</f>
        <v>8317661.0600000005</v>
      </c>
      <c r="C34" s="60">
        <f>D34+E34</f>
        <v>6143361.0600000005</v>
      </c>
      <c r="D34" s="61">
        <v>0</v>
      </c>
      <c r="E34" s="52">
        <f>SUM(F34:J34)</f>
        <v>6143361.0600000005</v>
      </c>
      <c r="F34" s="91">
        <v>9080.1</v>
      </c>
      <c r="G34" s="91">
        <f>175133.79+137741.6</f>
        <v>312875.39</v>
      </c>
      <c r="H34" s="91">
        <v>1786781.28</v>
      </c>
      <c r="I34" s="91">
        <v>3637820.88</v>
      </c>
      <c r="J34" s="91">
        <v>396803.41</v>
      </c>
      <c r="K34" s="52">
        <v>2174300</v>
      </c>
      <c r="L34" s="196"/>
      <c r="M34" s="102">
        <f>B34-'Adult '!R32</f>
        <v>8296907.83</v>
      </c>
    </row>
    <row r="35" spans="1:13" s="98" customFormat="1" ht="12.75">
      <c r="A35" s="61"/>
      <c r="B35" s="60"/>
      <c r="C35" s="60"/>
      <c r="D35" s="61"/>
      <c r="E35" s="61"/>
      <c r="F35" s="251"/>
      <c r="G35" s="288"/>
      <c r="H35" s="251"/>
      <c r="I35" s="251"/>
      <c r="J35" s="251"/>
      <c r="K35" s="52"/>
      <c r="L35" s="196"/>
      <c r="M35" s="102"/>
    </row>
    <row r="36" spans="1:13" s="98" customFormat="1" ht="12.75">
      <c r="A36" s="61" t="s">
        <v>33</v>
      </c>
      <c r="B36" s="60">
        <f>C36+K36</f>
        <v>11711356.440000001</v>
      </c>
      <c r="C36" s="60">
        <f>D36+E36</f>
        <v>8824267.440000001</v>
      </c>
      <c r="D36" s="61">
        <v>0</v>
      </c>
      <c r="E36" s="52">
        <f>SUM(F36:J36)</f>
        <v>8824267.440000001</v>
      </c>
      <c r="F36" s="91">
        <v>0</v>
      </c>
      <c r="G36" s="91">
        <f>400315.83-244.87</f>
        <v>400070.96</v>
      </c>
      <c r="H36" s="91">
        <v>2219071.44</v>
      </c>
      <c r="I36" s="91">
        <v>6205125.040000001</v>
      </c>
      <c r="J36" s="91">
        <v>0</v>
      </c>
      <c r="K36" s="52">
        <v>2887089</v>
      </c>
      <c r="L36" s="196"/>
      <c r="M36" s="102">
        <f>B36-'Adult '!R34</f>
        <v>11711356.440000001</v>
      </c>
    </row>
    <row r="37" spans="1:13" s="98" customFormat="1" ht="12.75">
      <c r="A37" s="61" t="s">
        <v>34</v>
      </c>
      <c r="B37" s="60">
        <f>C37+K37</f>
        <v>50770889.89</v>
      </c>
      <c r="C37" s="60">
        <f>D37+E37</f>
        <v>37329841.89</v>
      </c>
      <c r="D37" s="61">
        <v>0</v>
      </c>
      <c r="E37" s="52">
        <f>SUM(F37:J37)</f>
        <v>37329841.89</v>
      </c>
      <c r="F37" s="61">
        <f>92869.43+0.04</f>
        <v>92869.46999999999</v>
      </c>
      <c r="G37" s="52">
        <v>1786442.5799999998</v>
      </c>
      <c r="H37" s="91">
        <v>11371770.110000001</v>
      </c>
      <c r="I37" s="91">
        <v>24078759.729999997</v>
      </c>
      <c r="J37" s="91">
        <v>0</v>
      </c>
      <c r="K37" s="52">
        <v>13441048</v>
      </c>
      <c r="L37" s="196"/>
      <c r="M37" s="102">
        <f>B37-'Adult '!R35</f>
        <v>50770889.89</v>
      </c>
    </row>
    <row r="38" spans="1:13" s="98" customFormat="1" ht="12.75">
      <c r="A38" s="61" t="s">
        <v>35</v>
      </c>
      <c r="B38" s="60">
        <f>C38+K38</f>
        <v>40028055.68000001</v>
      </c>
      <c r="C38" s="60">
        <f>D38+E38</f>
        <v>29637602.680000003</v>
      </c>
      <c r="D38" s="61">
        <v>0</v>
      </c>
      <c r="E38" s="52">
        <f>SUM(F38:J38)</f>
        <v>29637602.680000003</v>
      </c>
      <c r="F38" s="91">
        <f>609120.67+0.01</f>
        <v>609120.68</v>
      </c>
      <c r="G38" s="91">
        <v>1583102.8799999997</v>
      </c>
      <c r="H38" s="91">
        <v>8183659.470000001</v>
      </c>
      <c r="I38" s="91">
        <v>17925620.970000003</v>
      </c>
      <c r="J38" s="91">
        <v>1336098.68</v>
      </c>
      <c r="K38" s="61">
        <v>10390453</v>
      </c>
      <c r="L38" s="196"/>
      <c r="M38" s="102">
        <f>B38-'Adult '!R36</f>
        <v>39903634.10000001</v>
      </c>
    </row>
    <row r="39" spans="1:13" s="98" customFormat="1" ht="12.75">
      <c r="A39" s="56" t="s">
        <v>36</v>
      </c>
      <c r="B39" s="74">
        <f>C39+K39</f>
        <v>22224243.590000004</v>
      </c>
      <c r="C39" s="74">
        <f>D39+E39</f>
        <v>16446679.590000002</v>
      </c>
      <c r="D39" s="56">
        <v>0</v>
      </c>
      <c r="E39" s="56">
        <f>SUM(F39:J39)</f>
        <v>16446679.590000002</v>
      </c>
      <c r="F39" s="170">
        <v>0</v>
      </c>
      <c r="G39" s="170">
        <v>367981.06000000006</v>
      </c>
      <c r="H39" s="170">
        <v>4666618.350000001</v>
      </c>
      <c r="I39" s="170">
        <f>10938962.71-19.09</f>
        <v>10938943.620000001</v>
      </c>
      <c r="J39" s="170">
        <v>473136.56</v>
      </c>
      <c r="K39" s="56">
        <v>5777564</v>
      </c>
      <c r="L39" s="196"/>
      <c r="M39" s="102">
        <f>B39-'Adult '!R37</f>
        <v>22187014.340000004</v>
      </c>
    </row>
    <row r="40" spans="1:12" s="98" customFormat="1" ht="12.75">
      <c r="A40" s="61"/>
      <c r="B40" s="61"/>
      <c r="C40" s="61"/>
      <c r="D40" s="52"/>
      <c r="E40" s="52"/>
      <c r="F40" s="52"/>
      <c r="G40" s="52"/>
      <c r="H40" s="52"/>
      <c r="I40" s="52"/>
      <c r="J40" s="52"/>
      <c r="K40" s="52"/>
      <c r="L40" s="168"/>
    </row>
    <row r="45" ht="12.75">
      <c r="I45" s="152"/>
    </row>
  </sheetData>
  <sheetProtection password="CAF5" sheet="1" objects="1" scenarios="1"/>
  <mergeCells count="5">
    <mergeCell ref="M6:M9"/>
    <mergeCell ref="C5:J5"/>
    <mergeCell ref="A3:K3"/>
    <mergeCell ref="A1:K1"/>
    <mergeCell ref="E6:I6"/>
  </mergeCells>
  <printOptions horizontalCentered="1"/>
  <pageMargins left="0.4" right="0.45" top="0.87" bottom="0.82" header="0.67" footer="0.5"/>
  <pageSetup fitToHeight="1" fitToWidth="1" horizontalDpi="600" verticalDpi="600" orientation="landscape" scale="77" r:id="rId1"/>
  <headerFooter alignWithMargins="0">
    <oddFooter>&amp;L&amp;"Lucida Sans,Italic"&amp;9MSDE-LFRO  09 / 2010&amp;C- &amp;P -&amp;R&amp;"Lucida Sans,Italic"&amp;9Selected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G1">
      <selection activeCell="A37" sqref="A37:IV37"/>
    </sheetView>
  </sheetViews>
  <sheetFormatPr defaultColWidth="9.140625" defaultRowHeight="12.75"/>
  <cols>
    <col min="1" max="1" width="17.140625" style="113" customWidth="1"/>
    <col min="2" max="2" width="15.57421875" style="196" customWidth="1"/>
    <col min="3" max="3" width="13.00390625" style="196" customWidth="1"/>
    <col min="4" max="4" width="13.7109375" style="196" customWidth="1"/>
    <col min="5" max="5" width="15.57421875" style="196" customWidth="1"/>
    <col min="6" max="6" width="14.421875" style="196" customWidth="1"/>
    <col min="7" max="7" width="12.28125" style="196" customWidth="1"/>
    <col min="8" max="9" width="12.8515625" style="196" customWidth="1"/>
    <col min="10" max="10" width="13.28125" style="196" customWidth="1"/>
    <col min="11" max="11" width="12.57421875" style="196" customWidth="1"/>
    <col min="12" max="12" width="11.140625" style="196" customWidth="1"/>
    <col min="13" max="13" width="11.8515625" style="196" customWidth="1"/>
    <col min="14" max="14" width="3.7109375" style="168" customWidth="1"/>
    <col min="15" max="16" width="9.140625" style="168" customWidth="1"/>
    <col min="17" max="16384" width="9.140625" style="98" customWidth="1"/>
  </cols>
  <sheetData>
    <row r="1" spans="1:16" ht="12.75">
      <c r="A1" s="331" t="s">
        <v>140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211"/>
      <c r="O1" s="211"/>
      <c r="P1" s="211"/>
    </row>
    <row r="2" spans="1:13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331" t="s">
        <v>275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3.5" thickBo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6" s="135" customFormat="1" ht="13.5" customHeight="1" thickTop="1">
      <c r="A5" s="60" t="s">
        <v>37</v>
      </c>
      <c r="B5" s="103" t="s">
        <v>11</v>
      </c>
      <c r="C5" s="350" t="s">
        <v>12</v>
      </c>
      <c r="D5" s="350" t="s">
        <v>266</v>
      </c>
      <c r="E5" s="103"/>
      <c r="F5" s="103"/>
      <c r="G5" s="103" t="s">
        <v>64</v>
      </c>
      <c r="H5" s="103"/>
      <c r="I5" s="103" t="s">
        <v>64</v>
      </c>
      <c r="J5" s="103"/>
      <c r="K5" s="103" t="s">
        <v>112</v>
      </c>
      <c r="L5" s="103"/>
      <c r="M5" s="103"/>
      <c r="N5" s="212"/>
      <c r="O5" s="212"/>
      <c r="P5" s="212"/>
    </row>
    <row r="6" spans="1:16" s="135" customFormat="1" ht="12.75" customHeight="1">
      <c r="A6" s="60" t="s">
        <v>38</v>
      </c>
      <c r="B6" s="103" t="s">
        <v>117</v>
      </c>
      <c r="C6" s="351"/>
      <c r="D6" s="351"/>
      <c r="E6" s="103"/>
      <c r="F6" s="103" t="s">
        <v>63</v>
      </c>
      <c r="G6" s="103" t="s">
        <v>65</v>
      </c>
      <c r="H6" s="103" t="s">
        <v>66</v>
      </c>
      <c r="I6" s="103" t="s">
        <v>110</v>
      </c>
      <c r="J6" s="103" t="s">
        <v>76</v>
      </c>
      <c r="K6" s="103" t="s">
        <v>113</v>
      </c>
      <c r="L6" s="103" t="s">
        <v>86</v>
      </c>
      <c r="M6" s="103" t="s">
        <v>116</v>
      </c>
      <c r="N6" s="212"/>
      <c r="O6" s="212"/>
      <c r="P6" s="212"/>
    </row>
    <row r="7" spans="1:16" s="135" customFormat="1" ht="13.5" thickBot="1">
      <c r="A7" s="106" t="s">
        <v>39</v>
      </c>
      <c r="B7" s="107" t="s">
        <v>118</v>
      </c>
      <c r="C7" s="352"/>
      <c r="D7" s="352"/>
      <c r="E7" s="107" t="s">
        <v>109</v>
      </c>
      <c r="F7" s="107" t="s">
        <v>38</v>
      </c>
      <c r="G7" s="107" t="s">
        <v>4</v>
      </c>
      <c r="H7" s="107" t="s">
        <v>4</v>
      </c>
      <c r="I7" s="107" t="s">
        <v>111</v>
      </c>
      <c r="J7" s="107" t="s">
        <v>77</v>
      </c>
      <c r="K7" s="107" t="s">
        <v>114</v>
      </c>
      <c r="L7" s="107" t="s">
        <v>4</v>
      </c>
      <c r="M7" s="107" t="s">
        <v>115</v>
      </c>
      <c r="N7" s="212"/>
      <c r="O7" s="212"/>
      <c r="P7" s="212"/>
    </row>
    <row r="8" spans="1:16" s="136" customFormat="1" ht="12.75">
      <c r="A8" s="60" t="s">
        <v>13</v>
      </c>
      <c r="B8" s="165">
        <f>SUM(B10:B38)</f>
        <v>1959854599.9200003</v>
      </c>
      <c r="C8" s="165">
        <f>SUM(C10:C37)</f>
        <v>61910719.87</v>
      </c>
      <c r="D8" s="165">
        <f aca="true" t="shared" si="0" ref="D8:M8">SUM(D10:D38)</f>
        <v>193787057.93999994</v>
      </c>
      <c r="E8" s="165">
        <f t="shared" si="0"/>
        <v>1128864761.9400003</v>
      </c>
      <c r="F8" s="165">
        <f t="shared" si="0"/>
        <v>307668393.03000003</v>
      </c>
      <c r="G8" s="165">
        <f t="shared" si="0"/>
        <v>18663097.630000003</v>
      </c>
      <c r="H8" s="165">
        <f t="shared" si="0"/>
        <v>13351098.679999998</v>
      </c>
      <c r="I8" s="165">
        <f t="shared" si="0"/>
        <v>71601940.94999999</v>
      </c>
      <c r="J8" s="165">
        <f t="shared" si="0"/>
        <v>123223878.11999997</v>
      </c>
      <c r="K8" s="165">
        <f t="shared" si="0"/>
        <v>35479318.480000004</v>
      </c>
      <c r="L8" s="165">
        <f t="shared" si="0"/>
        <v>1871899.1</v>
      </c>
      <c r="M8" s="165">
        <f t="shared" si="0"/>
        <v>3432434.18</v>
      </c>
      <c r="N8" s="275"/>
      <c r="O8" s="213"/>
      <c r="P8" s="213"/>
    </row>
    <row r="9" spans="1:16" s="137" customFormat="1" ht="12.75">
      <c r="A9" s="60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6"/>
      <c r="O9" s="168"/>
      <c r="P9" s="168"/>
    </row>
    <row r="10" spans="1:16" s="137" customFormat="1" ht="12.75">
      <c r="A10" s="60" t="s">
        <v>14</v>
      </c>
      <c r="B10" s="52">
        <f>SUM(C10:M10)</f>
        <v>23322768.19</v>
      </c>
      <c r="C10" s="52">
        <v>539015.5700000001</v>
      </c>
      <c r="D10" s="52">
        <v>2061656.5299999998</v>
      </c>
      <c r="E10" s="52">
        <v>14024473.160000002</v>
      </c>
      <c r="F10" s="52">
        <v>3475321.68</v>
      </c>
      <c r="G10" s="52">
        <v>166163.49</v>
      </c>
      <c r="H10" s="52">
        <v>0</v>
      </c>
      <c r="I10" s="52">
        <v>313578.17</v>
      </c>
      <c r="J10" s="52">
        <v>2356150.94</v>
      </c>
      <c r="K10" s="52">
        <v>386408.65</v>
      </c>
      <c r="L10" s="52">
        <v>0</v>
      </c>
      <c r="M10" s="52">
        <v>0</v>
      </c>
      <c r="N10" s="196"/>
      <c r="O10" s="196"/>
      <c r="P10" s="196"/>
    </row>
    <row r="11" spans="1:16" s="137" customFormat="1" ht="12.75">
      <c r="A11" s="60" t="s">
        <v>15</v>
      </c>
      <c r="B11" s="61">
        <f aca="true" t="shared" si="1" ref="B11:B37">SUM(C11:M11)</f>
        <v>161131402.19999996</v>
      </c>
      <c r="C11" s="61">
        <v>5602530.5600000005</v>
      </c>
      <c r="D11" s="52">
        <v>16198534.089999998</v>
      </c>
      <c r="E11" s="52">
        <v>99246140.05999999</v>
      </c>
      <c r="F11" s="52">
        <v>25860508.660000004</v>
      </c>
      <c r="G11" s="52">
        <v>1525450.41</v>
      </c>
      <c r="H11" s="52">
        <v>0</v>
      </c>
      <c r="I11" s="52">
        <v>1357868.02</v>
      </c>
      <c r="J11" s="52">
        <v>8703359.040000001</v>
      </c>
      <c r="K11" s="52">
        <v>1976296.53</v>
      </c>
      <c r="L11" s="52">
        <v>2098.39</v>
      </c>
      <c r="M11" s="52">
        <v>658616.44</v>
      </c>
      <c r="N11" s="196"/>
      <c r="O11" s="196"/>
      <c r="P11" s="196"/>
    </row>
    <row r="12" spans="1:16" s="137" customFormat="1" ht="12.75">
      <c r="A12" s="61" t="s">
        <v>16</v>
      </c>
      <c r="B12" s="61">
        <f t="shared" si="1"/>
        <v>188393218.9</v>
      </c>
      <c r="C12" s="61">
        <v>8694798.52</v>
      </c>
      <c r="D12" s="52">
        <v>29440448.999999996</v>
      </c>
      <c r="E12" s="52">
        <v>91774881.4</v>
      </c>
      <c r="F12" s="52">
        <v>35339301.730000004</v>
      </c>
      <c r="G12" s="52">
        <v>265577.68000000005</v>
      </c>
      <c r="H12" s="52">
        <v>0</v>
      </c>
      <c r="I12" s="252">
        <v>1549439.73</v>
      </c>
      <c r="J12" s="52">
        <v>19666338.11</v>
      </c>
      <c r="K12" s="52">
        <v>1302342.65</v>
      </c>
      <c r="L12" s="52">
        <v>3430.94</v>
      </c>
      <c r="M12" s="52">
        <v>356659.14</v>
      </c>
      <c r="N12" s="196"/>
      <c r="O12" s="196"/>
      <c r="P12" s="196"/>
    </row>
    <row r="13" spans="1:16" s="137" customFormat="1" ht="12.75">
      <c r="A13" s="61" t="s">
        <v>17</v>
      </c>
      <c r="B13" s="61">
        <f t="shared" si="1"/>
        <v>256607497.21000016</v>
      </c>
      <c r="C13" s="61">
        <v>8727638.659999998</v>
      </c>
      <c r="D13" s="52">
        <v>24288043.68</v>
      </c>
      <c r="E13" s="52">
        <v>146998609.91000018</v>
      </c>
      <c r="F13" s="52">
        <v>41806840.429999985</v>
      </c>
      <c r="G13" s="52">
        <v>2765646.22</v>
      </c>
      <c r="H13" s="52">
        <v>4241485.5600000005</v>
      </c>
      <c r="I13" s="52">
        <v>10091926</v>
      </c>
      <c r="J13" s="52">
        <v>12748382</v>
      </c>
      <c r="K13" s="52">
        <v>4037278</v>
      </c>
      <c r="L13" s="52">
        <v>16.75</v>
      </c>
      <c r="M13" s="52">
        <v>901630</v>
      </c>
      <c r="N13" s="196"/>
      <c r="O13" s="196"/>
      <c r="P13" s="196"/>
    </row>
    <row r="14" spans="1:16" s="137" customFormat="1" ht="12.75">
      <c r="A14" s="61" t="s">
        <v>18</v>
      </c>
      <c r="B14" s="61">
        <f t="shared" si="1"/>
        <v>30938408.229999993</v>
      </c>
      <c r="C14" s="61">
        <v>871861.0299999999</v>
      </c>
      <c r="D14" s="52">
        <v>2112725.6599999997</v>
      </c>
      <c r="E14" s="52">
        <v>17957866.769999985</v>
      </c>
      <c r="F14" s="52">
        <v>5663396.86</v>
      </c>
      <c r="G14" s="52">
        <v>197844.1</v>
      </c>
      <c r="H14" s="52">
        <v>401680.48</v>
      </c>
      <c r="I14" s="52">
        <v>426075.01</v>
      </c>
      <c r="J14" s="52">
        <v>2304727.85</v>
      </c>
      <c r="K14" s="52">
        <v>666122.64</v>
      </c>
      <c r="L14" s="52">
        <v>261675.63999999998</v>
      </c>
      <c r="M14" s="52">
        <v>74432.19</v>
      </c>
      <c r="N14" s="196"/>
      <c r="O14" s="196"/>
      <c r="P14" s="196"/>
    </row>
    <row r="15" spans="1:16" s="137" customFormat="1" ht="12.75">
      <c r="A15" s="61"/>
      <c r="B15" s="61"/>
      <c r="C15" s="239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196"/>
      <c r="O15" s="196"/>
      <c r="P15" s="196"/>
    </row>
    <row r="16" spans="1:16" s="137" customFormat="1" ht="12.75">
      <c r="A16" s="61" t="s">
        <v>19</v>
      </c>
      <c r="B16" s="61">
        <f t="shared" si="1"/>
        <v>9764501.200000003</v>
      </c>
      <c r="C16" s="61">
        <v>269360.27</v>
      </c>
      <c r="D16" s="52">
        <v>1041942.3500000001</v>
      </c>
      <c r="E16" s="52">
        <v>6215565.68</v>
      </c>
      <c r="F16" s="52">
        <v>1183706.0199999998</v>
      </c>
      <c r="G16" s="52">
        <v>153840.83</v>
      </c>
      <c r="H16" s="52">
        <v>131253.13</v>
      </c>
      <c r="I16" s="52">
        <v>312047.8</v>
      </c>
      <c r="J16" s="52">
        <v>353919.72</v>
      </c>
      <c r="K16" s="91">
        <v>102865.4</v>
      </c>
      <c r="L16" s="52">
        <v>0</v>
      </c>
      <c r="M16" s="52">
        <v>0</v>
      </c>
      <c r="N16" s="196"/>
      <c r="O16" s="196"/>
      <c r="P16" s="196"/>
    </row>
    <row r="17" spans="1:16" s="137" customFormat="1" ht="12.75">
      <c r="A17" s="61" t="s">
        <v>20</v>
      </c>
      <c r="B17" s="61">
        <f t="shared" si="1"/>
        <v>55253275.79</v>
      </c>
      <c r="C17" s="61">
        <v>1396261.8800000001</v>
      </c>
      <c r="D17" s="52">
        <v>5225246.12</v>
      </c>
      <c r="E17" s="52">
        <v>34002836.01</v>
      </c>
      <c r="F17" s="52">
        <v>7099182.819999999</v>
      </c>
      <c r="G17" s="52">
        <v>201043.28</v>
      </c>
      <c r="H17" s="52">
        <v>718433.7100000001</v>
      </c>
      <c r="I17" s="52">
        <v>411686.1</v>
      </c>
      <c r="J17" s="52">
        <v>4422173.33</v>
      </c>
      <c r="K17" s="52">
        <v>1531330.41</v>
      </c>
      <c r="L17" s="52">
        <v>29211.82</v>
      </c>
      <c r="M17" s="52">
        <v>215870.31</v>
      </c>
      <c r="N17" s="196"/>
      <c r="O17" s="196"/>
      <c r="P17" s="196"/>
    </row>
    <row r="18" spans="1:16" s="137" customFormat="1" ht="12.75">
      <c r="A18" s="61" t="s">
        <v>21</v>
      </c>
      <c r="B18" s="61">
        <f t="shared" si="1"/>
        <v>31443817.3</v>
      </c>
      <c r="C18" s="61">
        <v>886260.54</v>
      </c>
      <c r="D18" s="52">
        <v>3587798.42</v>
      </c>
      <c r="E18" s="52">
        <v>19378629.25</v>
      </c>
      <c r="F18" s="52">
        <v>6389784.330000001</v>
      </c>
      <c r="G18" s="52">
        <v>258320.79</v>
      </c>
      <c r="H18" s="52">
        <v>438847.86</v>
      </c>
      <c r="I18" s="52">
        <v>211649.95</v>
      </c>
      <c r="J18" s="52">
        <v>68969.98</v>
      </c>
      <c r="K18" s="52">
        <v>153155.31</v>
      </c>
      <c r="L18" s="52">
        <v>0</v>
      </c>
      <c r="M18" s="52">
        <v>70400.87</v>
      </c>
      <c r="N18" s="196"/>
      <c r="O18" s="196"/>
      <c r="P18" s="196"/>
    </row>
    <row r="19" spans="1:16" s="137" customFormat="1" ht="12.75">
      <c r="A19" s="61" t="s">
        <v>22</v>
      </c>
      <c r="B19" s="61">
        <f t="shared" si="1"/>
        <v>44920647.61000002</v>
      </c>
      <c r="C19" s="61">
        <v>2577847.29</v>
      </c>
      <c r="D19" s="52">
        <v>3632290.52</v>
      </c>
      <c r="E19" s="52">
        <v>25634435.950000003</v>
      </c>
      <c r="F19" s="52">
        <v>5109200.59</v>
      </c>
      <c r="G19" s="52">
        <v>508559.45</v>
      </c>
      <c r="H19" s="52">
        <v>0</v>
      </c>
      <c r="I19" s="52">
        <v>159180.79</v>
      </c>
      <c r="J19" s="52">
        <v>5721571.41</v>
      </c>
      <c r="K19" s="52">
        <v>1261919.42</v>
      </c>
      <c r="L19" s="52">
        <v>208036.88</v>
      </c>
      <c r="M19" s="52">
        <v>107605.31</v>
      </c>
      <c r="N19" s="196"/>
      <c r="O19" s="196"/>
      <c r="P19" s="196"/>
    </row>
    <row r="20" spans="1:16" s="20" customFormat="1" ht="12.75">
      <c r="A20" s="61" t="s">
        <v>23</v>
      </c>
      <c r="B20" s="61">
        <f t="shared" si="1"/>
        <v>9653491.560000002</v>
      </c>
      <c r="C20" s="61">
        <v>264879.55</v>
      </c>
      <c r="D20" s="52">
        <v>1109101.52</v>
      </c>
      <c r="E20" s="52">
        <v>6304134.170000001</v>
      </c>
      <c r="F20" s="52">
        <v>1200234.72</v>
      </c>
      <c r="G20" s="52">
        <v>107739.39</v>
      </c>
      <c r="H20" s="52">
        <v>8024.59</v>
      </c>
      <c r="I20" s="52">
        <v>125029.4</v>
      </c>
      <c r="J20" s="52">
        <v>388967.01</v>
      </c>
      <c r="K20" s="52">
        <v>100815.71</v>
      </c>
      <c r="L20" s="52">
        <v>0</v>
      </c>
      <c r="M20" s="52">
        <v>44565.5</v>
      </c>
      <c r="N20" s="19"/>
      <c r="O20" s="19"/>
      <c r="P20" s="19"/>
    </row>
    <row r="21" spans="1:16" s="137" customFormat="1" ht="12.75">
      <c r="A21" s="61"/>
      <c r="B21" s="61"/>
      <c r="C21" s="239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196"/>
      <c r="O21" s="196"/>
      <c r="P21" s="196"/>
    </row>
    <row r="22" spans="1:16" s="20" customFormat="1" ht="12.75">
      <c r="A22" s="61" t="s">
        <v>24</v>
      </c>
      <c r="B22" s="61">
        <f t="shared" si="1"/>
        <v>87389142.84</v>
      </c>
      <c r="C22" s="61">
        <v>1935017.9799999997</v>
      </c>
      <c r="D22" s="52">
        <v>8011455.579999999</v>
      </c>
      <c r="E22" s="52">
        <v>57090996.2</v>
      </c>
      <c r="F22" s="52">
        <v>10219562.200000001</v>
      </c>
      <c r="G22" s="52">
        <v>777386.6400000001</v>
      </c>
      <c r="H22" s="52">
        <v>35362.59</v>
      </c>
      <c r="I22" s="52">
        <v>2980457.18</v>
      </c>
      <c r="J22" s="52">
        <v>4044102.11</v>
      </c>
      <c r="K22" s="52">
        <v>2006532.07</v>
      </c>
      <c r="L22" s="52">
        <v>1640.82</v>
      </c>
      <c r="M22" s="52">
        <v>286629.47</v>
      </c>
      <c r="N22" s="19"/>
      <c r="O22" s="19"/>
      <c r="P22" s="19"/>
    </row>
    <row r="23" spans="1:16" s="20" customFormat="1" ht="12.75">
      <c r="A23" s="61" t="s">
        <v>25</v>
      </c>
      <c r="B23" s="61">
        <f t="shared" si="1"/>
        <v>8966602.450000001</v>
      </c>
      <c r="C23" s="61">
        <v>194089.58999999997</v>
      </c>
      <c r="D23" s="52">
        <v>615379.32</v>
      </c>
      <c r="E23" s="52">
        <v>5846813.27</v>
      </c>
      <c r="F23" s="52">
        <v>1079217.57</v>
      </c>
      <c r="G23" s="52">
        <v>157331.54</v>
      </c>
      <c r="H23" s="52">
        <v>101499.99</v>
      </c>
      <c r="I23" s="52">
        <v>49466.15</v>
      </c>
      <c r="J23" s="52">
        <v>698438.22</v>
      </c>
      <c r="K23" s="91">
        <v>157855.16</v>
      </c>
      <c r="L23" s="52">
        <v>66511.64</v>
      </c>
      <c r="M23" s="52">
        <v>0</v>
      </c>
      <c r="N23" s="19"/>
      <c r="O23" s="19"/>
      <c r="P23" s="19"/>
    </row>
    <row r="24" spans="1:16" s="20" customFormat="1" ht="12.75">
      <c r="A24" s="61" t="s">
        <v>26</v>
      </c>
      <c r="B24" s="61">
        <f t="shared" si="1"/>
        <v>85142845.05000001</v>
      </c>
      <c r="C24" s="61">
        <v>2189364.6</v>
      </c>
      <c r="D24" s="52">
        <v>6390587.74</v>
      </c>
      <c r="E24" s="52">
        <v>48659380.7</v>
      </c>
      <c r="F24" s="52">
        <v>15156830.219999999</v>
      </c>
      <c r="G24" s="52">
        <v>368722.86000000004</v>
      </c>
      <c r="H24" s="52">
        <v>1302041.5499999998</v>
      </c>
      <c r="I24" s="91">
        <v>2993544.04</v>
      </c>
      <c r="J24" s="52">
        <v>5558011.08</v>
      </c>
      <c r="K24" s="52">
        <v>2484127.73</v>
      </c>
      <c r="L24" s="52">
        <v>37768.479999999996</v>
      </c>
      <c r="M24" s="52">
        <v>2466.0499999999997</v>
      </c>
      <c r="N24" s="19"/>
      <c r="O24" s="19"/>
      <c r="P24" s="19"/>
    </row>
    <row r="25" spans="1:16" s="20" customFormat="1" ht="12.75">
      <c r="A25" s="61" t="s">
        <v>27</v>
      </c>
      <c r="B25" s="61">
        <f t="shared" si="1"/>
        <v>106284919.38999999</v>
      </c>
      <c r="C25" s="61">
        <v>1750079</v>
      </c>
      <c r="D25" s="52">
        <v>10485954.940000001</v>
      </c>
      <c r="E25" s="52">
        <v>65017135.41</v>
      </c>
      <c r="F25" s="52">
        <v>19168457.759999998</v>
      </c>
      <c r="G25" s="52">
        <v>572913</v>
      </c>
      <c r="H25" s="52">
        <v>1210808</v>
      </c>
      <c r="I25" s="52">
        <v>285699</v>
      </c>
      <c r="J25" s="52">
        <v>4325168</v>
      </c>
      <c r="K25" s="52">
        <v>2610973</v>
      </c>
      <c r="L25" s="52">
        <v>664974.28</v>
      </c>
      <c r="M25" s="52">
        <v>192757</v>
      </c>
      <c r="N25" s="19"/>
      <c r="O25" s="19"/>
      <c r="P25" s="19"/>
    </row>
    <row r="26" spans="1:16" s="20" customFormat="1" ht="12.75">
      <c r="A26" s="61" t="s">
        <v>28</v>
      </c>
      <c r="B26" s="61">
        <f t="shared" si="1"/>
        <v>4617138.490000001</v>
      </c>
      <c r="C26" s="61">
        <v>217894.27999999997</v>
      </c>
      <c r="D26" s="52">
        <v>586091.83</v>
      </c>
      <c r="E26" s="52">
        <v>2694621.5200000005</v>
      </c>
      <c r="F26" s="52">
        <v>590250.4999999999</v>
      </c>
      <c r="G26" s="52">
        <v>47180.31</v>
      </c>
      <c r="H26" s="52">
        <v>0</v>
      </c>
      <c r="I26" s="52">
        <v>27678.48</v>
      </c>
      <c r="J26" s="52">
        <v>346967.71</v>
      </c>
      <c r="K26" s="52">
        <v>99358.86</v>
      </c>
      <c r="L26" s="52">
        <v>7095</v>
      </c>
      <c r="M26" s="52">
        <v>0</v>
      </c>
      <c r="N26" s="19"/>
      <c r="O26" s="19"/>
      <c r="P26" s="19"/>
    </row>
    <row r="27" spans="1:16" s="137" customFormat="1" ht="12.75">
      <c r="A27" s="61"/>
      <c r="B27" s="61"/>
      <c r="C27" s="239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196"/>
      <c r="O27" s="196"/>
      <c r="P27" s="196"/>
    </row>
    <row r="28" spans="1:16" s="20" customFormat="1" ht="12.75">
      <c r="A28" s="60" t="s">
        <v>148</v>
      </c>
      <c r="B28" s="61">
        <f t="shared" si="1"/>
        <v>430371069.46</v>
      </c>
      <c r="C28" s="61">
        <v>10153192.530000001</v>
      </c>
      <c r="D28" s="52">
        <v>39750597.980000004</v>
      </c>
      <c r="E28" s="52">
        <v>260588153.99</v>
      </c>
      <c r="F28" s="52">
        <v>66197374.89</v>
      </c>
      <c r="G28" s="52">
        <v>3471538.4</v>
      </c>
      <c r="H28" s="52">
        <v>236</v>
      </c>
      <c r="I28" s="52">
        <v>21304873</v>
      </c>
      <c r="J28" s="52">
        <v>21207450</v>
      </c>
      <c r="K28" s="52">
        <v>7302427</v>
      </c>
      <c r="L28" s="52">
        <v>395225.67</v>
      </c>
      <c r="M28" s="52">
        <v>0</v>
      </c>
      <c r="N28" s="19"/>
      <c r="O28" s="19"/>
      <c r="P28" s="19"/>
    </row>
    <row r="29" spans="1:16" s="137" customFormat="1" ht="12.75">
      <c r="A29" s="61" t="s">
        <v>29</v>
      </c>
      <c r="B29" s="61">
        <f t="shared" si="1"/>
        <v>276031505.62</v>
      </c>
      <c r="C29" s="61">
        <v>11386293.78</v>
      </c>
      <c r="D29" s="52">
        <v>24616835.95</v>
      </c>
      <c r="E29" s="52">
        <v>134096520.06</v>
      </c>
      <c r="F29" s="52">
        <v>41304678.79</v>
      </c>
      <c r="G29" s="52">
        <v>5756174.029999999</v>
      </c>
      <c r="H29" s="52">
        <v>3356859.9200000004</v>
      </c>
      <c r="I29" s="52">
        <v>26384229.619999997</v>
      </c>
      <c r="J29" s="52">
        <v>22198069.86</v>
      </c>
      <c r="K29" s="52">
        <v>6830326.13</v>
      </c>
      <c r="L29" s="52">
        <v>101517.48000000001</v>
      </c>
      <c r="M29" s="52">
        <v>0</v>
      </c>
      <c r="N29" s="196"/>
      <c r="O29" s="196"/>
      <c r="P29" s="196"/>
    </row>
    <row r="30" spans="1:16" s="137" customFormat="1" ht="12.75">
      <c r="A30" s="61" t="s">
        <v>30</v>
      </c>
      <c r="B30" s="61">
        <f t="shared" si="1"/>
        <v>15203156.560000004</v>
      </c>
      <c r="C30" s="61">
        <v>380750.41000000003</v>
      </c>
      <c r="D30" s="52">
        <v>1333587.2600000002</v>
      </c>
      <c r="E30" s="52">
        <v>9801522.890000004</v>
      </c>
      <c r="F30" s="52">
        <v>2137625.29</v>
      </c>
      <c r="G30" s="52">
        <v>126263.61</v>
      </c>
      <c r="H30" s="52">
        <v>165980.34</v>
      </c>
      <c r="I30" s="52">
        <v>296929.63000000006</v>
      </c>
      <c r="J30" s="52">
        <v>787650.85</v>
      </c>
      <c r="K30" s="52">
        <v>171437.37</v>
      </c>
      <c r="L30" s="52">
        <v>1408.9099999999999</v>
      </c>
      <c r="M30" s="52">
        <v>0</v>
      </c>
      <c r="N30" s="196"/>
      <c r="O30" s="196"/>
      <c r="P30" s="196"/>
    </row>
    <row r="31" spans="1:16" s="137" customFormat="1" ht="12.75">
      <c r="A31" s="61" t="s">
        <v>31</v>
      </c>
      <c r="B31" s="61">
        <f t="shared" si="1"/>
        <v>36037439.21000001</v>
      </c>
      <c r="C31" s="61">
        <v>1167169.23</v>
      </c>
      <c r="D31" s="52">
        <v>3195738.92</v>
      </c>
      <c r="E31" s="52">
        <v>21356847.97</v>
      </c>
      <c r="F31" s="52">
        <v>4954211.7200000025</v>
      </c>
      <c r="G31" s="52">
        <v>318534.3</v>
      </c>
      <c r="H31" s="52">
        <v>601388.6</v>
      </c>
      <c r="I31" s="52">
        <v>465330.21</v>
      </c>
      <c r="J31" s="52">
        <v>2705730.1399999997</v>
      </c>
      <c r="K31" s="52">
        <v>1043312.84</v>
      </c>
      <c r="L31" s="52">
        <v>0</v>
      </c>
      <c r="M31" s="52">
        <v>229175.28</v>
      </c>
      <c r="N31" s="196"/>
      <c r="O31" s="196"/>
      <c r="P31" s="196"/>
    </row>
    <row r="32" spans="1:16" s="137" customFormat="1" ht="12.75">
      <c r="A32" s="61" t="s">
        <v>32</v>
      </c>
      <c r="B32" s="61">
        <f t="shared" si="1"/>
        <v>6143361.06</v>
      </c>
      <c r="C32" s="61">
        <v>116039</v>
      </c>
      <c r="D32" s="52">
        <v>696994.21</v>
      </c>
      <c r="E32" s="52">
        <v>3821538.9399999995</v>
      </c>
      <c r="F32" s="52">
        <v>786609.5399999998</v>
      </c>
      <c r="G32" s="52">
        <v>198532.22000000003</v>
      </c>
      <c r="H32" s="52">
        <v>76977.52000000002</v>
      </c>
      <c r="I32" s="52">
        <v>85968.85</v>
      </c>
      <c r="J32" s="52">
        <v>220506.78000000003</v>
      </c>
      <c r="K32" s="52">
        <v>134509.16</v>
      </c>
      <c r="L32" s="52">
        <v>0</v>
      </c>
      <c r="M32" s="52">
        <v>5684.84</v>
      </c>
      <c r="N32" s="196"/>
      <c r="O32" s="196"/>
      <c r="P32" s="196"/>
    </row>
    <row r="33" spans="1:16" s="137" customFormat="1" ht="12.75">
      <c r="A33" s="61"/>
      <c r="B33" s="61"/>
      <c r="C33" s="239"/>
      <c r="D33" s="288"/>
      <c r="E33" s="288"/>
      <c r="F33" s="288"/>
      <c r="G33" s="287"/>
      <c r="H33" s="288"/>
      <c r="I33" s="288"/>
      <c r="J33" s="288"/>
      <c r="K33" s="288"/>
      <c r="L33" s="288"/>
      <c r="M33" s="288"/>
      <c r="N33" s="196"/>
      <c r="O33" s="196"/>
      <c r="P33" s="196"/>
    </row>
    <row r="34" spans="1:16" s="137" customFormat="1" ht="12.75">
      <c r="A34" s="61" t="s">
        <v>33</v>
      </c>
      <c r="B34" s="61">
        <f t="shared" si="1"/>
        <v>8824267.440000001</v>
      </c>
      <c r="C34" s="61">
        <v>233668</v>
      </c>
      <c r="D34" s="52">
        <v>1043984</v>
      </c>
      <c r="E34" s="52">
        <v>5479403.52</v>
      </c>
      <c r="F34" s="52">
        <v>962204.96</v>
      </c>
      <c r="G34" s="91">
        <v>40020</v>
      </c>
      <c r="H34" s="52">
        <v>0</v>
      </c>
      <c r="I34" s="52">
        <v>428169</v>
      </c>
      <c r="J34" s="52">
        <v>396079</v>
      </c>
      <c r="K34" s="52">
        <v>205053</v>
      </c>
      <c r="L34" s="52">
        <v>35685.96</v>
      </c>
      <c r="M34" s="52">
        <v>0</v>
      </c>
      <c r="N34" s="196"/>
      <c r="O34" s="196"/>
      <c r="P34" s="196"/>
    </row>
    <row r="35" spans="1:16" s="137" customFormat="1" ht="12.75">
      <c r="A35" s="61" t="s">
        <v>34</v>
      </c>
      <c r="B35" s="61">
        <f t="shared" si="1"/>
        <v>37329841.88999999</v>
      </c>
      <c r="C35" s="61">
        <v>1171493.24</v>
      </c>
      <c r="D35" s="52">
        <v>3927803.46</v>
      </c>
      <c r="E35" s="52">
        <v>23425538.23</v>
      </c>
      <c r="F35" s="52">
        <v>4771499.649999999</v>
      </c>
      <c r="G35" s="52">
        <v>248115.5</v>
      </c>
      <c r="H35" s="52">
        <v>26677.69</v>
      </c>
      <c r="I35" s="91">
        <v>1152167.93</v>
      </c>
      <c r="J35" s="52">
        <v>2018837.05</v>
      </c>
      <c r="K35" s="52">
        <v>423367.53</v>
      </c>
      <c r="L35" s="52">
        <v>51651.37</v>
      </c>
      <c r="M35" s="52">
        <v>112690.24</v>
      </c>
      <c r="N35" s="196"/>
      <c r="O35" s="196"/>
      <c r="P35" s="196"/>
    </row>
    <row r="36" spans="1:16" s="137" customFormat="1" ht="12.75">
      <c r="A36" s="61" t="s">
        <v>35</v>
      </c>
      <c r="B36" s="61">
        <f>SUM(C36:M36)</f>
        <v>29637602.680000015</v>
      </c>
      <c r="C36" s="61">
        <v>863495.3800000001</v>
      </c>
      <c r="D36" s="52">
        <v>2855911.9200000004</v>
      </c>
      <c r="E36" s="61">
        <v>18698104.080000017</v>
      </c>
      <c r="F36" s="61">
        <v>4643962.47</v>
      </c>
      <c r="G36" s="61">
        <v>352709.96</v>
      </c>
      <c r="H36" s="61">
        <v>335957.69999999995</v>
      </c>
      <c r="I36" s="61">
        <v>114640.81000000001</v>
      </c>
      <c r="J36" s="61">
        <v>1289999.06</v>
      </c>
      <c r="K36" s="61">
        <v>333342.28</v>
      </c>
      <c r="L36" s="61">
        <v>2964.8399999999997</v>
      </c>
      <c r="M36" s="61">
        <v>146514.18</v>
      </c>
      <c r="N36" s="196"/>
      <c r="O36" s="196"/>
      <c r="P36" s="196"/>
    </row>
    <row r="37" spans="1:16" s="137" customFormat="1" ht="12.75">
      <c r="A37" s="56" t="s">
        <v>36</v>
      </c>
      <c r="B37" s="56">
        <f t="shared" si="1"/>
        <v>16446679.589999992</v>
      </c>
      <c r="C37" s="56">
        <v>321718.98</v>
      </c>
      <c r="D37" s="56">
        <v>1578346.94</v>
      </c>
      <c r="E37" s="56">
        <v>10750612.799999995</v>
      </c>
      <c r="F37" s="56">
        <v>2568429.6299999994</v>
      </c>
      <c r="G37" s="56">
        <v>77489.62</v>
      </c>
      <c r="H37" s="56">
        <v>197583.44999999998</v>
      </c>
      <c r="I37" s="56">
        <v>74306.08</v>
      </c>
      <c r="J37" s="56">
        <v>692308.87</v>
      </c>
      <c r="K37" s="56">
        <v>158161.63</v>
      </c>
      <c r="L37" s="170">
        <v>984.23</v>
      </c>
      <c r="M37" s="170">
        <v>26737.36</v>
      </c>
      <c r="N37" s="196"/>
      <c r="O37" s="196"/>
      <c r="P37" s="196"/>
    </row>
    <row r="38" spans="1:13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1" ht="12.75">
      <c r="A39" s="121"/>
      <c r="B39" s="214"/>
      <c r="C39" s="116"/>
      <c r="D39" s="19"/>
      <c r="E39" s="19"/>
      <c r="F39" s="19"/>
      <c r="G39" s="19"/>
      <c r="H39" s="19"/>
      <c r="I39" s="19"/>
      <c r="J39" s="19"/>
      <c r="K39" s="19"/>
    </row>
    <row r="40" spans="1:11" ht="12.75">
      <c r="A40" s="121"/>
      <c r="B40" s="214"/>
      <c r="C40" s="116"/>
      <c r="D40" s="19"/>
      <c r="E40" s="19"/>
      <c r="F40" s="19"/>
      <c r="G40" s="19"/>
      <c r="H40" s="19"/>
      <c r="I40" s="19"/>
      <c r="J40" s="19"/>
      <c r="K40" s="19"/>
    </row>
    <row r="41" spans="1:13" ht="12.75">
      <c r="A41" s="121"/>
      <c r="B41" s="134"/>
      <c r="C41" s="61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1" ht="12.75">
      <c r="A42" s="121"/>
      <c r="B42" s="214"/>
      <c r="C42" s="116"/>
      <c r="D42" s="19"/>
      <c r="E42" s="19"/>
      <c r="F42" s="19"/>
      <c r="G42" s="19"/>
      <c r="H42" s="19"/>
      <c r="I42" s="19"/>
      <c r="J42" s="19"/>
      <c r="K42" s="19"/>
    </row>
    <row r="43" spans="1:14" ht="12.75">
      <c r="A43" s="121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15"/>
    </row>
    <row r="44" spans="1:11" ht="12.75">
      <c r="A44" s="121"/>
      <c r="B44" s="214"/>
      <c r="C44" s="116"/>
      <c r="D44" s="19"/>
      <c r="E44" s="19"/>
      <c r="F44" s="19"/>
      <c r="G44" s="19"/>
      <c r="H44" s="19"/>
      <c r="I44" s="19"/>
      <c r="J44" s="19"/>
      <c r="K44" s="19"/>
    </row>
    <row r="45" spans="1:14" ht="12.75">
      <c r="A45" s="121"/>
      <c r="B45" s="214"/>
      <c r="C45" s="116"/>
      <c r="D45" s="19"/>
      <c r="E45" s="19"/>
      <c r="F45" s="19"/>
      <c r="G45" s="19"/>
      <c r="H45" s="19"/>
      <c r="I45" s="19"/>
      <c r="J45" s="19"/>
      <c r="K45" s="19"/>
      <c r="N45" s="216"/>
    </row>
    <row r="46" spans="1:11" ht="12.75">
      <c r="A46" s="121"/>
      <c r="B46" s="214"/>
      <c r="C46" s="116"/>
      <c r="D46" s="123"/>
      <c r="E46" s="19"/>
      <c r="F46" s="19"/>
      <c r="G46" s="19"/>
      <c r="H46" s="19"/>
      <c r="I46" s="19"/>
      <c r="J46" s="19"/>
      <c r="K46" s="19"/>
    </row>
    <row r="47" spans="1:11" ht="12.75">
      <c r="A47" s="121"/>
      <c r="B47" s="214"/>
      <c r="C47" s="116"/>
      <c r="D47" s="19"/>
      <c r="E47" s="19"/>
      <c r="F47" s="19"/>
      <c r="G47" s="19"/>
      <c r="H47" s="19"/>
      <c r="I47" s="19"/>
      <c r="J47" s="19"/>
      <c r="K47" s="19"/>
    </row>
    <row r="48" spans="1:11" ht="12.75">
      <c r="A48" s="121"/>
      <c r="B48" s="134"/>
      <c r="C48" s="116"/>
      <c r="D48" s="19"/>
      <c r="E48" s="19"/>
      <c r="F48" s="19"/>
      <c r="H48" s="19"/>
      <c r="I48" s="19"/>
      <c r="J48" s="19"/>
      <c r="K48" s="19"/>
    </row>
    <row r="49" spans="1:11" ht="12.75">
      <c r="A49" s="121"/>
      <c r="B49" s="214"/>
      <c r="C49" s="116"/>
      <c r="D49" s="19"/>
      <c r="E49" s="81"/>
      <c r="F49" s="81"/>
      <c r="G49" s="81"/>
      <c r="H49" s="81"/>
      <c r="I49" s="81"/>
      <c r="J49" s="81"/>
      <c r="K49" s="81"/>
    </row>
    <row r="50" spans="1:12" ht="12.75">
      <c r="A50" s="121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</row>
    <row r="51" spans="1:12" ht="12.75">
      <c r="A51" s="121"/>
      <c r="B51" s="218"/>
      <c r="C51" s="218"/>
      <c r="D51" s="171"/>
      <c r="E51" s="171"/>
      <c r="F51" s="171"/>
      <c r="G51" s="171"/>
      <c r="H51" s="171"/>
      <c r="I51" s="171"/>
      <c r="J51" s="171"/>
      <c r="K51" s="171"/>
      <c r="L51" s="171"/>
    </row>
    <row r="52" spans="1:3" ht="12.75">
      <c r="A52" s="121"/>
      <c r="B52" s="124"/>
      <c r="C52" s="116"/>
    </row>
    <row r="53" spans="1:3" ht="12.75">
      <c r="A53" s="121"/>
      <c r="B53" s="214"/>
      <c r="C53" s="116"/>
    </row>
    <row r="54" spans="1:3" ht="12.75">
      <c r="A54" s="121"/>
      <c r="B54" s="214"/>
      <c r="C54" s="116"/>
    </row>
    <row r="55" spans="1:3" ht="12.75">
      <c r="A55" s="121"/>
      <c r="B55" s="214"/>
      <c r="C55" s="116"/>
    </row>
  </sheetData>
  <sheetProtection password="CAF5" sheet="1" objects="1" scenarios="1"/>
  <mergeCells count="4">
    <mergeCell ref="A3:M3"/>
    <mergeCell ref="A1:M1"/>
    <mergeCell ref="C5:C7"/>
    <mergeCell ref="D5:D7"/>
  </mergeCells>
  <printOptions horizontalCentered="1"/>
  <pageMargins left="0.25" right="0.23" top="0.87" bottom="0.82" header="0.67" footer="0.5"/>
  <pageSetup fitToHeight="1" fitToWidth="1" horizontalDpi="600" verticalDpi="600" orientation="landscape" scale="77" r:id="rId1"/>
  <headerFooter alignWithMargins="0">
    <oddFooter>&amp;L&amp;"Lucida Sans,Italic"&amp;9MSDE-LFRO  09 / 2010
&amp;C- &amp;P -&amp;R&amp;"Lucida Sans,Italic"&amp;9Selected Financial Data - Part &amp;"Lucida Sans,Regular"2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90" zoomScaleNormal="90" zoomScalePageLayoutView="0" workbookViewId="0" topLeftCell="A1">
      <selection activeCell="B46" sqref="B46"/>
    </sheetView>
  </sheetViews>
  <sheetFormatPr defaultColWidth="9.140625" defaultRowHeight="12.75"/>
  <cols>
    <col min="1" max="1" width="14.00390625" style="147" customWidth="1"/>
    <col min="2" max="2" width="13.7109375" style="219" customWidth="1"/>
    <col min="3" max="3" width="3.8515625" style="219" customWidth="1"/>
    <col min="4" max="4" width="14.7109375" style="219" customWidth="1"/>
    <col min="5" max="5" width="2.8515625" style="219" customWidth="1"/>
    <col min="6" max="6" width="16.421875" style="219" customWidth="1"/>
    <col min="7" max="7" width="3.28125" style="219" customWidth="1"/>
    <col min="8" max="8" width="15.8515625" style="219" customWidth="1"/>
    <col min="9" max="9" width="4.28125" style="219" customWidth="1"/>
    <col min="10" max="10" width="13.8515625" style="219" customWidth="1"/>
    <col min="11" max="11" width="11.7109375" style="219" customWidth="1"/>
    <col min="12" max="12" width="10.00390625" style="219" customWidth="1"/>
    <col min="13" max="13" width="14.8515625" style="219" customWidth="1"/>
    <col min="14" max="15" width="9.140625" style="199" customWidth="1"/>
    <col min="16" max="16" width="24.57421875" style="147" customWidth="1"/>
    <col min="17" max="16384" width="9.140625" style="132" customWidth="1"/>
  </cols>
  <sheetData>
    <row r="1" spans="1:15" ht="12.75">
      <c r="A1" s="321" t="s">
        <v>146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19"/>
      <c r="O1" s="219"/>
    </row>
    <row r="2" spans="1:12" ht="12.75">
      <c r="A2" s="5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2.75">
      <c r="A3" s="321" t="s">
        <v>276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2" ht="13.5" thickBot="1">
      <c r="A4" s="4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6" ht="13.5" thickTop="1">
      <c r="A5" s="4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32" t="s">
        <v>227</v>
      </c>
      <c r="P5" s="162" t="s">
        <v>277</v>
      </c>
    </row>
    <row r="6" spans="1:16" ht="12.75">
      <c r="A6" s="47" t="s">
        <v>37</v>
      </c>
      <c r="B6" s="327" t="s">
        <v>11</v>
      </c>
      <c r="C6" s="327"/>
      <c r="D6" s="327" t="s">
        <v>0</v>
      </c>
      <c r="E6" s="327"/>
      <c r="F6" s="176"/>
      <c r="G6" s="176"/>
      <c r="H6" s="327" t="s">
        <v>5</v>
      </c>
      <c r="I6" s="327"/>
      <c r="J6" s="176"/>
      <c r="K6" s="176"/>
      <c r="L6" s="65"/>
      <c r="M6" s="354"/>
      <c r="P6" s="144" t="s">
        <v>250</v>
      </c>
    </row>
    <row r="7" spans="1:16" ht="12.75">
      <c r="A7" s="47" t="s">
        <v>38</v>
      </c>
      <c r="B7" s="327" t="s">
        <v>86</v>
      </c>
      <c r="C7" s="327"/>
      <c r="D7" s="327" t="s">
        <v>1</v>
      </c>
      <c r="E7" s="327"/>
      <c r="F7" s="327" t="s">
        <v>3</v>
      </c>
      <c r="G7" s="327"/>
      <c r="H7" s="327" t="s">
        <v>1</v>
      </c>
      <c r="I7" s="327"/>
      <c r="J7" s="176" t="s">
        <v>7</v>
      </c>
      <c r="K7" s="176"/>
      <c r="L7" s="176" t="s">
        <v>7</v>
      </c>
      <c r="M7" s="354"/>
      <c r="P7" s="144" t="s">
        <v>245</v>
      </c>
    </row>
    <row r="8" spans="1:16" ht="13.5" thickBot="1">
      <c r="A8" s="49" t="s">
        <v>39</v>
      </c>
      <c r="B8" s="353" t="s">
        <v>4</v>
      </c>
      <c r="C8" s="353"/>
      <c r="D8" s="353" t="s">
        <v>2</v>
      </c>
      <c r="E8" s="353"/>
      <c r="F8" s="353" t="s">
        <v>4</v>
      </c>
      <c r="G8" s="353"/>
      <c r="H8" s="353" t="s">
        <v>6</v>
      </c>
      <c r="I8" s="353"/>
      <c r="J8" s="221" t="s">
        <v>8</v>
      </c>
      <c r="K8" s="221" t="s">
        <v>9</v>
      </c>
      <c r="L8" s="221" t="s">
        <v>10</v>
      </c>
      <c r="M8" s="355"/>
      <c r="P8" s="67" t="s">
        <v>246</v>
      </c>
    </row>
    <row r="9" spans="1:16" s="143" customFormat="1" ht="12.75">
      <c r="A9" s="68" t="s">
        <v>13</v>
      </c>
      <c r="B9" s="111">
        <f>SUM(B11:B38)</f>
        <v>18378248.589999996</v>
      </c>
      <c r="C9" s="111"/>
      <c r="D9" s="111">
        <f>SUM(D11:D38)</f>
        <v>10084609.629999997</v>
      </c>
      <c r="E9" s="111"/>
      <c r="F9" s="111">
        <f>SUM(F11:F38)</f>
        <v>3901578.96</v>
      </c>
      <c r="G9" s="111"/>
      <c r="H9" s="111">
        <f>SUM(H11:H38)</f>
        <v>2508343.2600000007</v>
      </c>
      <c r="I9" s="111"/>
      <c r="J9" s="111">
        <f>SUM(J11:J38)</f>
        <v>1349088.9199999997</v>
      </c>
      <c r="K9" s="111">
        <f>SUM(K11:K38)</f>
        <v>529905.26</v>
      </c>
      <c r="L9" s="111">
        <f>SUM(L11:L38)</f>
        <v>4722.56</v>
      </c>
      <c r="M9" s="222">
        <f>SUM(M11:M38)</f>
        <v>14.27</v>
      </c>
      <c r="N9" s="220"/>
      <c r="O9" s="220"/>
      <c r="P9" s="90">
        <f>SUM(P11:P38)</f>
        <v>17843620.770000003</v>
      </c>
    </row>
    <row r="10" spans="1:13" ht="12.75">
      <c r="A10" s="47"/>
      <c r="B10" s="277"/>
      <c r="C10" s="277"/>
      <c r="D10" s="172"/>
      <c r="E10" s="277"/>
      <c r="F10" s="277"/>
      <c r="G10" s="277"/>
      <c r="H10" s="172"/>
      <c r="I10" s="277"/>
      <c r="J10" s="172"/>
      <c r="K10" s="277"/>
      <c r="L10" s="277"/>
      <c r="M10" s="271"/>
    </row>
    <row r="11" spans="1:16" ht="12.75">
      <c r="A11" s="47" t="s">
        <v>14</v>
      </c>
      <c r="B11" s="61">
        <f>SUM(D11:L11)</f>
        <v>0</v>
      </c>
      <c r="C11" s="61"/>
      <c r="D11" s="61">
        <v>0</v>
      </c>
      <c r="E11" s="61"/>
      <c r="F11" s="61">
        <v>0</v>
      </c>
      <c r="G11" s="61"/>
      <c r="H11" s="61">
        <v>0</v>
      </c>
      <c r="I11" s="61"/>
      <c r="J11" s="61">
        <v>0</v>
      </c>
      <c r="K11" s="61">
        <v>0</v>
      </c>
      <c r="L11" s="61">
        <v>0</v>
      </c>
      <c r="M11" s="61">
        <v>0</v>
      </c>
      <c r="P11" s="149">
        <f>B11-K11-L11</f>
        <v>0</v>
      </c>
    </row>
    <row r="12" spans="1:16" ht="12.75">
      <c r="A12" s="47" t="s">
        <v>15</v>
      </c>
      <c r="B12" s="61">
        <f aca="true" t="shared" si="0" ref="B12:B38">SUM(D12:L12)</f>
        <v>101579</v>
      </c>
      <c r="C12" s="61"/>
      <c r="D12" s="61">
        <v>10909</v>
      </c>
      <c r="E12" s="61"/>
      <c r="F12" s="61">
        <v>21398</v>
      </c>
      <c r="G12" s="61"/>
      <c r="H12" s="61">
        <v>66282</v>
      </c>
      <c r="I12" s="61"/>
      <c r="J12" s="61">
        <v>2424</v>
      </c>
      <c r="K12" s="61">
        <v>566</v>
      </c>
      <c r="L12" s="61">
        <v>0</v>
      </c>
      <c r="M12" s="61">
        <v>0</v>
      </c>
      <c r="P12" s="149">
        <f aca="true" t="shared" si="1" ref="P12:P38">B12-K12-L12</f>
        <v>101013</v>
      </c>
    </row>
    <row r="13" spans="1:16" ht="12.75">
      <c r="A13" s="53" t="s">
        <v>16</v>
      </c>
      <c r="B13" s="61">
        <f t="shared" si="0"/>
        <v>91419.26</v>
      </c>
      <c r="C13" s="61"/>
      <c r="D13" s="61">
        <v>4450</v>
      </c>
      <c r="E13" s="61"/>
      <c r="F13" s="61">
        <v>20988.26</v>
      </c>
      <c r="G13" s="61"/>
      <c r="H13" s="61">
        <v>65981</v>
      </c>
      <c r="I13" s="61"/>
      <c r="J13" s="61">
        <v>0</v>
      </c>
      <c r="K13" s="61">
        <v>0</v>
      </c>
      <c r="L13" s="61">
        <v>0</v>
      </c>
      <c r="M13" s="61">
        <v>14.27</v>
      </c>
      <c r="P13" s="149">
        <f t="shared" si="1"/>
        <v>91419.26</v>
      </c>
    </row>
    <row r="14" spans="1:16" ht="12.75">
      <c r="A14" s="53" t="s">
        <v>17</v>
      </c>
      <c r="B14" s="61">
        <f t="shared" si="0"/>
        <v>73800.98999999999</v>
      </c>
      <c r="C14" s="61"/>
      <c r="D14" s="61">
        <v>188.4</v>
      </c>
      <c r="E14" s="61"/>
      <c r="F14" s="61">
        <v>68769.45</v>
      </c>
      <c r="G14" s="61"/>
      <c r="H14" s="61">
        <v>4843.14</v>
      </c>
      <c r="I14" s="61"/>
      <c r="J14" s="61">
        <v>0</v>
      </c>
      <c r="K14" s="61">
        <v>0</v>
      </c>
      <c r="L14" s="61">
        <v>0</v>
      </c>
      <c r="M14" s="61">
        <v>0</v>
      </c>
      <c r="P14" s="149">
        <f t="shared" si="1"/>
        <v>73800.98999999999</v>
      </c>
    </row>
    <row r="15" spans="1:16" ht="12.75">
      <c r="A15" s="53" t="s">
        <v>18</v>
      </c>
      <c r="B15" s="61">
        <f t="shared" si="0"/>
        <v>1029400.9000000001</v>
      </c>
      <c r="C15" s="61"/>
      <c r="D15" s="61">
        <v>717784.86</v>
      </c>
      <c r="E15" s="61"/>
      <c r="F15" s="61">
        <v>189236.30000000005</v>
      </c>
      <c r="G15" s="61"/>
      <c r="H15" s="61">
        <v>76960.86000000002</v>
      </c>
      <c r="I15" s="61"/>
      <c r="J15" s="289">
        <v>38895.68</v>
      </c>
      <c r="K15" s="61">
        <v>1800.64</v>
      </c>
      <c r="L15" s="61">
        <v>4722.56</v>
      </c>
      <c r="M15" s="61">
        <v>0</v>
      </c>
      <c r="P15" s="149">
        <f t="shared" si="1"/>
        <v>1022877.7000000001</v>
      </c>
    </row>
    <row r="16" spans="1:13" ht="12.7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41"/>
    </row>
    <row r="17" spans="1:16" ht="12.75">
      <c r="A17" s="53" t="s">
        <v>19</v>
      </c>
      <c r="B17" s="61">
        <f t="shared" si="0"/>
        <v>0</v>
      </c>
      <c r="C17" s="61"/>
      <c r="D17" s="61">
        <v>0</v>
      </c>
      <c r="E17" s="61"/>
      <c r="F17" s="61">
        <v>0</v>
      </c>
      <c r="G17" s="61"/>
      <c r="H17" s="61">
        <v>0</v>
      </c>
      <c r="I17" s="61"/>
      <c r="J17" s="61">
        <v>0</v>
      </c>
      <c r="K17" s="61">
        <v>0</v>
      </c>
      <c r="L17" s="61">
        <v>0</v>
      </c>
      <c r="M17" s="61">
        <v>0</v>
      </c>
      <c r="P17" s="149">
        <f t="shared" si="1"/>
        <v>0</v>
      </c>
    </row>
    <row r="18" spans="1:16" ht="12.75">
      <c r="A18" s="53" t="s">
        <v>20</v>
      </c>
      <c r="B18" s="61">
        <f t="shared" si="0"/>
        <v>279931.86</v>
      </c>
      <c r="C18" s="61"/>
      <c r="D18" s="61">
        <v>278578.33</v>
      </c>
      <c r="E18" s="61"/>
      <c r="F18" s="61">
        <v>0</v>
      </c>
      <c r="G18" s="61"/>
      <c r="H18" s="61">
        <v>554.12</v>
      </c>
      <c r="I18" s="61"/>
      <c r="J18" s="61">
        <v>799.41</v>
      </c>
      <c r="K18" s="61">
        <v>0</v>
      </c>
      <c r="L18" s="61">
        <v>0</v>
      </c>
      <c r="M18" s="61">
        <v>0</v>
      </c>
      <c r="P18" s="149">
        <f t="shared" si="1"/>
        <v>279931.86</v>
      </c>
    </row>
    <row r="19" spans="1:16" ht="12.75">
      <c r="A19" s="53" t="s">
        <v>21</v>
      </c>
      <c r="B19" s="61">
        <f t="shared" si="0"/>
        <v>302251.44999999995</v>
      </c>
      <c r="C19" s="61"/>
      <c r="D19" s="61">
        <v>32952.08</v>
      </c>
      <c r="E19" s="61"/>
      <c r="F19" s="61">
        <v>268638.35</v>
      </c>
      <c r="G19" s="61"/>
      <c r="H19" s="61">
        <v>302.72</v>
      </c>
      <c r="I19" s="61"/>
      <c r="J19" s="61">
        <v>358.3</v>
      </c>
      <c r="K19" s="61">
        <v>0</v>
      </c>
      <c r="L19" s="61">
        <v>0</v>
      </c>
      <c r="M19" s="61">
        <v>0</v>
      </c>
      <c r="P19" s="149">
        <f t="shared" si="1"/>
        <v>302251.44999999995</v>
      </c>
    </row>
    <row r="20" spans="1:16" ht="12.75">
      <c r="A20" s="53" t="s">
        <v>22</v>
      </c>
      <c r="B20" s="61">
        <f t="shared" si="0"/>
        <v>2860792.9599999995</v>
      </c>
      <c r="C20" s="61"/>
      <c r="D20" s="61">
        <v>792180.8699999999</v>
      </c>
      <c r="E20" s="61"/>
      <c r="F20" s="61">
        <v>1638381.7</v>
      </c>
      <c r="G20" s="61"/>
      <c r="H20" s="61">
        <v>393025.13</v>
      </c>
      <c r="I20" s="61"/>
      <c r="J20" s="61">
        <v>36705.26</v>
      </c>
      <c r="K20" s="61">
        <v>500</v>
      </c>
      <c r="L20" s="61">
        <v>0</v>
      </c>
      <c r="M20" s="61">
        <v>0</v>
      </c>
      <c r="P20" s="149">
        <f t="shared" si="1"/>
        <v>2860292.9599999995</v>
      </c>
    </row>
    <row r="21" spans="1:16" ht="12.75">
      <c r="A21" s="53" t="s">
        <v>23</v>
      </c>
      <c r="B21" s="61">
        <f t="shared" si="0"/>
        <v>0</v>
      </c>
      <c r="C21" s="61"/>
      <c r="D21" s="61">
        <v>0</v>
      </c>
      <c r="E21" s="61"/>
      <c r="F21" s="61">
        <v>0</v>
      </c>
      <c r="G21" s="61"/>
      <c r="H21" s="61">
        <v>0</v>
      </c>
      <c r="I21" s="61"/>
      <c r="J21" s="61">
        <v>0</v>
      </c>
      <c r="K21" s="61">
        <v>0</v>
      </c>
      <c r="L21" s="61">
        <v>0</v>
      </c>
      <c r="M21" s="61">
        <v>0</v>
      </c>
      <c r="P21" s="149">
        <f t="shared" si="1"/>
        <v>0</v>
      </c>
    </row>
    <row r="22" spans="1:13" ht="12.7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241"/>
    </row>
    <row r="23" spans="1:16" ht="12.75">
      <c r="A23" s="53" t="s">
        <v>24</v>
      </c>
      <c r="B23" s="61">
        <f t="shared" si="0"/>
        <v>971474.12</v>
      </c>
      <c r="C23" s="61"/>
      <c r="D23" s="61">
        <v>261752.34999999998</v>
      </c>
      <c r="E23" s="61"/>
      <c r="F23" s="241">
        <v>10919.72</v>
      </c>
      <c r="G23" s="61"/>
      <c r="H23" s="61">
        <v>544751.4</v>
      </c>
      <c r="I23" s="61"/>
      <c r="J23" s="61">
        <v>12619.77</v>
      </c>
      <c r="K23" s="61">
        <v>141430.88</v>
      </c>
      <c r="L23" s="61">
        <v>0</v>
      </c>
      <c r="M23" s="61">
        <v>0</v>
      </c>
      <c r="P23" s="149">
        <f t="shared" si="1"/>
        <v>830043.24</v>
      </c>
    </row>
    <row r="24" spans="1:16" ht="12.75">
      <c r="A24" s="53" t="s">
        <v>25</v>
      </c>
      <c r="B24" s="61">
        <f t="shared" si="0"/>
        <v>239755.38</v>
      </c>
      <c r="C24" s="61"/>
      <c r="D24" s="61">
        <v>215314.98</v>
      </c>
      <c r="E24" s="61"/>
      <c r="F24" s="61">
        <v>6976.82</v>
      </c>
      <c r="G24" s="61"/>
      <c r="H24" s="61">
        <v>12704.5</v>
      </c>
      <c r="I24" s="61"/>
      <c r="J24" s="61">
        <v>4759.080000000001</v>
      </c>
      <c r="K24" s="61">
        <v>0</v>
      </c>
      <c r="L24" s="61">
        <v>0</v>
      </c>
      <c r="M24" s="61">
        <v>0</v>
      </c>
      <c r="P24" s="149">
        <f t="shared" si="1"/>
        <v>239755.38</v>
      </c>
    </row>
    <row r="25" spans="1:16" ht="12.75">
      <c r="A25" s="53" t="s">
        <v>26</v>
      </c>
      <c r="B25" s="61">
        <f t="shared" si="0"/>
        <v>428816.4</v>
      </c>
      <c r="C25" s="61"/>
      <c r="D25" s="61">
        <v>312424.4</v>
      </c>
      <c r="E25" s="61"/>
      <c r="F25" s="61">
        <v>0</v>
      </c>
      <c r="G25" s="61"/>
      <c r="H25" s="61">
        <v>116392</v>
      </c>
      <c r="I25" s="61"/>
      <c r="J25" s="61">
        <v>0</v>
      </c>
      <c r="K25" s="61">
        <v>0</v>
      </c>
      <c r="L25" s="61">
        <v>0</v>
      </c>
      <c r="M25" s="61">
        <v>0</v>
      </c>
      <c r="P25" s="149">
        <f t="shared" si="1"/>
        <v>428816.4</v>
      </c>
    </row>
    <row r="26" spans="1:16" ht="12.75">
      <c r="A26" s="53" t="s">
        <v>27</v>
      </c>
      <c r="B26" s="61">
        <f t="shared" si="0"/>
        <v>6257228.31</v>
      </c>
      <c r="C26" s="61"/>
      <c r="D26" s="61">
        <v>2996965.51</v>
      </c>
      <c r="E26" s="61"/>
      <c r="F26" s="61">
        <v>1291246</v>
      </c>
      <c r="G26" s="61"/>
      <c r="H26" s="61">
        <v>581397.8</v>
      </c>
      <c r="I26" s="61"/>
      <c r="J26" s="61">
        <v>1082619</v>
      </c>
      <c r="K26" s="61">
        <v>305000</v>
      </c>
      <c r="L26" s="61">
        <v>0</v>
      </c>
      <c r="M26" s="61">
        <v>0</v>
      </c>
      <c r="P26" s="149">
        <f t="shared" si="1"/>
        <v>5952228.31</v>
      </c>
    </row>
    <row r="27" spans="1:16" ht="12.75">
      <c r="A27" s="53" t="s">
        <v>28</v>
      </c>
      <c r="B27" s="61">
        <f t="shared" si="0"/>
        <v>107821.29</v>
      </c>
      <c r="C27" s="61"/>
      <c r="D27" s="61">
        <v>47305.96</v>
      </c>
      <c r="E27" s="61"/>
      <c r="F27" s="61">
        <v>53804.75</v>
      </c>
      <c r="G27" s="61"/>
      <c r="H27" s="61">
        <v>6548.1</v>
      </c>
      <c r="I27" s="61"/>
      <c r="J27" s="61">
        <v>162.48</v>
      </c>
      <c r="K27" s="61">
        <v>0</v>
      </c>
      <c r="L27" s="61">
        <v>0</v>
      </c>
      <c r="M27" s="61">
        <v>0</v>
      </c>
      <c r="P27" s="149">
        <f t="shared" si="1"/>
        <v>107821.29</v>
      </c>
    </row>
    <row r="28" spans="1:13" ht="12.75">
      <c r="A28" s="53"/>
      <c r="B28" s="61"/>
      <c r="C28" s="61"/>
      <c r="D28" s="61"/>
      <c r="E28" s="61"/>
      <c r="F28" s="61"/>
      <c r="G28" s="61"/>
      <c r="H28" s="52"/>
      <c r="I28" s="61"/>
      <c r="J28" s="52"/>
      <c r="K28" s="61"/>
      <c r="L28" s="61"/>
      <c r="M28" s="241"/>
    </row>
    <row r="29" spans="1:16" ht="12.75">
      <c r="A29" s="59" t="s">
        <v>148</v>
      </c>
      <c r="B29" s="61">
        <f t="shared" si="0"/>
        <v>1994810.1199999996</v>
      </c>
      <c r="C29" s="61"/>
      <c r="D29" s="61">
        <v>1372604.2899999998</v>
      </c>
      <c r="E29" s="61"/>
      <c r="F29" s="61">
        <v>34311.76</v>
      </c>
      <c r="G29" s="61"/>
      <c r="H29" s="61">
        <v>486237.38</v>
      </c>
      <c r="I29" s="61"/>
      <c r="J29" s="91">
        <v>73595.14</v>
      </c>
      <c r="K29" s="61">
        <v>28061.55</v>
      </c>
      <c r="L29" s="61">
        <v>0</v>
      </c>
      <c r="M29" s="61">
        <v>0</v>
      </c>
      <c r="P29" s="149">
        <f t="shared" si="1"/>
        <v>1966748.5699999996</v>
      </c>
    </row>
    <row r="30" spans="1:16" ht="12.75">
      <c r="A30" s="53" t="s">
        <v>29</v>
      </c>
      <c r="B30" s="61">
        <f t="shared" si="0"/>
        <v>2854909.5100000002</v>
      </c>
      <c r="C30" s="61"/>
      <c r="D30" s="61">
        <v>2614343.01</v>
      </c>
      <c r="E30" s="61"/>
      <c r="F30" s="61">
        <v>112344.66</v>
      </c>
      <c r="G30" s="61"/>
      <c r="H30" s="61">
        <v>111681.16</v>
      </c>
      <c r="I30" s="61"/>
      <c r="J30" s="61">
        <v>16540.68</v>
      </c>
      <c r="K30" s="61">
        <v>0</v>
      </c>
      <c r="L30" s="61">
        <v>0</v>
      </c>
      <c r="M30" s="61">
        <v>0</v>
      </c>
      <c r="P30" s="149">
        <f t="shared" si="1"/>
        <v>2854909.5100000002</v>
      </c>
    </row>
    <row r="31" spans="1:16" ht="12.75">
      <c r="A31" s="53" t="s">
        <v>30</v>
      </c>
      <c r="B31" s="61">
        <f t="shared" si="0"/>
        <v>12323.630000000001</v>
      </c>
      <c r="C31" s="61"/>
      <c r="D31" s="61">
        <v>4013.95</v>
      </c>
      <c r="E31" s="61"/>
      <c r="F31" s="61">
        <v>0</v>
      </c>
      <c r="G31" s="61"/>
      <c r="H31" s="61">
        <v>2358.1800000000003</v>
      </c>
      <c r="I31" s="61"/>
      <c r="J31" s="61">
        <v>5951.5</v>
      </c>
      <c r="K31" s="61">
        <v>0</v>
      </c>
      <c r="L31" s="61">
        <v>0</v>
      </c>
      <c r="M31" s="61">
        <v>0</v>
      </c>
      <c r="P31" s="149">
        <f t="shared" si="1"/>
        <v>12323.630000000001</v>
      </c>
    </row>
    <row r="32" spans="1:16" ht="12.75">
      <c r="A32" s="53" t="s">
        <v>31</v>
      </c>
      <c r="B32" s="61">
        <f t="shared" si="0"/>
        <v>38026.19</v>
      </c>
      <c r="C32" s="61"/>
      <c r="D32" s="61">
        <v>0</v>
      </c>
      <c r="E32" s="61"/>
      <c r="F32" s="61">
        <v>12603.8</v>
      </c>
      <c r="G32" s="61"/>
      <c r="H32" s="61">
        <v>16324.460000000001</v>
      </c>
      <c r="I32" s="61"/>
      <c r="J32" s="61">
        <v>9097.93</v>
      </c>
      <c r="K32" s="61">
        <v>0</v>
      </c>
      <c r="L32" s="61">
        <v>0</v>
      </c>
      <c r="M32" s="61">
        <v>0</v>
      </c>
      <c r="P32" s="149">
        <f t="shared" si="1"/>
        <v>38026.19</v>
      </c>
    </row>
    <row r="33" spans="1:16" ht="12.75">
      <c r="A33" s="53" t="s">
        <v>32</v>
      </c>
      <c r="B33" s="61">
        <f t="shared" si="0"/>
        <v>0</v>
      </c>
      <c r="C33" s="61"/>
      <c r="D33" s="61">
        <v>0</v>
      </c>
      <c r="E33" s="61"/>
      <c r="F33" s="61">
        <v>0</v>
      </c>
      <c r="G33" s="61"/>
      <c r="H33" s="61">
        <v>0</v>
      </c>
      <c r="I33" s="61"/>
      <c r="J33" s="61">
        <v>0</v>
      </c>
      <c r="K33" s="61">
        <v>0</v>
      </c>
      <c r="L33" s="61">
        <v>0</v>
      </c>
      <c r="M33" s="61">
        <v>0</v>
      </c>
      <c r="P33" s="149">
        <f t="shared" si="1"/>
        <v>0</v>
      </c>
    </row>
    <row r="34" spans="1:13" ht="12.75">
      <c r="A34" s="53"/>
      <c r="B34" s="61"/>
      <c r="C34" s="61"/>
      <c r="D34" s="61"/>
      <c r="E34" s="61"/>
      <c r="F34" s="61"/>
      <c r="G34" s="61"/>
      <c r="H34" s="241"/>
      <c r="I34" s="61"/>
      <c r="J34" s="61"/>
      <c r="K34" s="61"/>
      <c r="L34" s="61"/>
      <c r="M34" s="241"/>
    </row>
    <row r="35" spans="1:16" ht="12.75">
      <c r="A35" s="53" t="s">
        <v>33</v>
      </c>
      <c r="B35" s="61">
        <f t="shared" si="0"/>
        <v>261025.65</v>
      </c>
      <c r="C35" s="61"/>
      <c r="D35" s="61">
        <v>133303.41999999998</v>
      </c>
      <c r="E35" s="61"/>
      <c r="F35" s="61">
        <v>105689.7</v>
      </c>
      <c r="G35" s="61"/>
      <c r="H35" s="61">
        <v>0</v>
      </c>
      <c r="I35" s="61"/>
      <c r="J35" s="61">
        <v>19486.34</v>
      </c>
      <c r="K35" s="61">
        <v>2546.19</v>
      </c>
      <c r="L35" s="61">
        <v>0</v>
      </c>
      <c r="M35" s="61">
        <v>0</v>
      </c>
      <c r="P35" s="149">
        <f t="shared" si="1"/>
        <v>258479.46</v>
      </c>
    </row>
    <row r="36" spans="1:16" ht="12.75">
      <c r="A36" s="53" t="s">
        <v>34</v>
      </c>
      <c r="B36" s="61">
        <f t="shared" si="0"/>
        <v>255162.88</v>
      </c>
      <c r="C36" s="61"/>
      <c r="D36" s="61">
        <v>246950.78</v>
      </c>
      <c r="E36" s="61"/>
      <c r="F36" s="61">
        <v>0</v>
      </c>
      <c r="G36" s="61"/>
      <c r="H36" s="61">
        <v>3720.45</v>
      </c>
      <c r="I36" s="61"/>
      <c r="J36" s="61">
        <v>4491.65</v>
      </c>
      <c r="K36" s="61">
        <v>0</v>
      </c>
      <c r="L36" s="61">
        <v>0</v>
      </c>
      <c r="M36" s="61">
        <v>0</v>
      </c>
      <c r="P36" s="149">
        <f t="shared" si="1"/>
        <v>255162.88</v>
      </c>
    </row>
    <row r="37" spans="1:16" ht="12.75">
      <c r="A37" s="53" t="s">
        <v>35</v>
      </c>
      <c r="B37" s="61">
        <f t="shared" si="0"/>
        <v>204645.35</v>
      </c>
      <c r="C37" s="61"/>
      <c r="D37" s="61">
        <v>29514.1</v>
      </c>
      <c r="E37" s="61"/>
      <c r="F37" s="61">
        <v>66269.69</v>
      </c>
      <c r="G37" s="61"/>
      <c r="H37" s="61">
        <v>18278.86</v>
      </c>
      <c r="I37" s="61"/>
      <c r="J37" s="61">
        <v>40582.7</v>
      </c>
      <c r="K37" s="61">
        <v>50000</v>
      </c>
      <c r="L37" s="61">
        <v>0</v>
      </c>
      <c r="M37" s="61">
        <v>0</v>
      </c>
      <c r="P37" s="149">
        <f t="shared" si="1"/>
        <v>154645.35</v>
      </c>
    </row>
    <row r="38" spans="1:16" ht="12.75">
      <c r="A38" s="55" t="s">
        <v>36</v>
      </c>
      <c r="B38" s="56">
        <f t="shared" si="0"/>
        <v>13073.34</v>
      </c>
      <c r="C38" s="56"/>
      <c r="D38" s="56">
        <v>13073.34</v>
      </c>
      <c r="E38" s="56"/>
      <c r="F38" s="56">
        <v>0</v>
      </c>
      <c r="G38" s="56"/>
      <c r="H38" s="56">
        <v>0</v>
      </c>
      <c r="I38" s="56"/>
      <c r="J38" s="56">
        <v>0</v>
      </c>
      <c r="K38" s="56">
        <v>0</v>
      </c>
      <c r="L38" s="56">
        <v>0</v>
      </c>
      <c r="M38" s="56">
        <v>0</v>
      </c>
      <c r="P38" s="149">
        <f t="shared" si="1"/>
        <v>13073.34</v>
      </c>
    </row>
    <row r="39" spans="1:22" s="1" customFormat="1" ht="12.75">
      <c r="A39" s="140" t="s">
        <v>230</v>
      </c>
      <c r="B39" s="61" t="s">
        <v>232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47"/>
      <c r="Q39" s="61"/>
      <c r="R39" s="61"/>
      <c r="S39" s="61"/>
      <c r="T39" s="61"/>
      <c r="U39" s="61"/>
      <c r="V39" s="21"/>
    </row>
    <row r="40" spans="1:12" ht="12.75">
      <c r="A40" s="53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</sheetData>
  <sheetProtection password="CAF5" sheet="1" objects="1" scenarios="1"/>
  <mergeCells count="14">
    <mergeCell ref="B6:C6"/>
    <mergeCell ref="D8:E8"/>
    <mergeCell ref="D7:E7"/>
    <mergeCell ref="D6:E6"/>
    <mergeCell ref="F7:G7"/>
    <mergeCell ref="F8:G8"/>
    <mergeCell ref="H6:I6"/>
    <mergeCell ref="A1:M1"/>
    <mergeCell ref="A3:M3"/>
    <mergeCell ref="H8:I8"/>
    <mergeCell ref="H7:I7"/>
    <mergeCell ref="M5:M8"/>
    <mergeCell ref="B8:C8"/>
    <mergeCell ref="B7:C7"/>
  </mergeCells>
  <printOptions horizontalCentered="1"/>
  <pageMargins left="0.5" right="0.59" top="0.87" bottom="0.82" header="0.67" footer="0.5"/>
  <pageSetup fitToHeight="1" fitToWidth="1" horizontalDpi="600" verticalDpi="600" orientation="landscape" scale="92" r:id="rId1"/>
  <headerFooter alignWithMargins="0">
    <oddFooter>&amp;L&amp;"Lucida Sans,Italic"&amp;9MSDE-LFRO  09 / 2010&amp;C- &amp;P -&amp;R&amp;"Lucida Sans,Italic"&amp;9Selected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H7">
      <selection activeCell="B46" sqref="B46"/>
    </sheetView>
  </sheetViews>
  <sheetFormatPr defaultColWidth="9.140625" defaultRowHeight="12.75"/>
  <cols>
    <col min="1" max="1" width="13.28125" style="1" customWidth="1"/>
    <col min="2" max="2" width="15.00390625" style="83" bestFit="1" customWidth="1"/>
    <col min="3" max="3" width="3.7109375" style="83" customWidth="1"/>
    <col min="4" max="4" width="13.00390625" style="199" customWidth="1"/>
    <col min="5" max="5" width="2.57421875" style="199" customWidth="1"/>
    <col min="6" max="6" width="12.8515625" style="199" customWidth="1"/>
    <col min="7" max="7" width="2.8515625" style="199" customWidth="1"/>
    <col min="8" max="8" width="12.8515625" style="199" bestFit="1" customWidth="1"/>
    <col min="9" max="9" width="2.421875" style="199" customWidth="1"/>
    <col min="10" max="10" width="12.8515625" style="199" bestFit="1" customWidth="1"/>
    <col min="11" max="11" width="2.421875" style="199" customWidth="1"/>
    <col min="12" max="12" width="14.00390625" style="199" bestFit="1" customWidth="1"/>
    <col min="13" max="13" width="2.8515625" style="199" customWidth="1"/>
    <col min="14" max="14" width="11.28125" style="199" bestFit="1" customWidth="1"/>
    <col min="15" max="16" width="14.00390625" style="199" bestFit="1" customWidth="1"/>
    <col min="17" max="17" width="12.28125" style="199" bestFit="1" customWidth="1"/>
    <col min="18" max="18" width="9.140625" style="1" customWidth="1"/>
    <col min="19" max="19" width="16.8515625" style="147" customWidth="1"/>
    <col min="20" max="16384" width="9.140625" style="1" customWidth="1"/>
  </cols>
  <sheetData>
    <row r="1" spans="1:17" ht="12.75">
      <c r="A1" s="321" t="s">
        <v>141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12.75">
      <c r="A2" s="53"/>
      <c r="B2" s="53"/>
      <c r="C2" s="53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07"/>
    </row>
    <row r="3" spans="1:17" ht="12.75">
      <c r="A3" s="321" t="s">
        <v>278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ht="13.5" thickBot="1">
      <c r="A4" s="46"/>
      <c r="B4" s="57"/>
      <c r="C4" s="5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9" ht="13.5" thickTop="1">
      <c r="A5" s="45"/>
      <c r="B5" s="53"/>
      <c r="C5" s="53"/>
      <c r="D5" s="65"/>
      <c r="E5" s="65"/>
      <c r="F5" s="65"/>
      <c r="G5" s="65"/>
      <c r="H5" s="65"/>
      <c r="I5" s="65"/>
      <c r="J5" s="65"/>
      <c r="K5" s="65"/>
      <c r="L5" s="337" t="s">
        <v>89</v>
      </c>
      <c r="M5" s="337"/>
      <c r="N5" s="337"/>
      <c r="O5" s="337"/>
      <c r="P5" s="337"/>
      <c r="Q5" s="65"/>
      <c r="S5" s="166">
        <v>40428</v>
      </c>
    </row>
    <row r="6" spans="1:19" ht="12.75">
      <c r="A6" s="47" t="s">
        <v>37</v>
      </c>
      <c r="B6" s="321" t="s">
        <v>11</v>
      </c>
      <c r="C6" s="321"/>
      <c r="D6" s="327" t="s">
        <v>0</v>
      </c>
      <c r="E6" s="327"/>
      <c r="F6" s="176"/>
      <c r="G6" s="176"/>
      <c r="H6" s="327" t="s">
        <v>5</v>
      </c>
      <c r="I6" s="327"/>
      <c r="J6" s="176"/>
      <c r="K6" s="176"/>
      <c r="L6" s="356" t="s">
        <v>90</v>
      </c>
      <c r="M6" s="356"/>
      <c r="N6" s="65"/>
      <c r="O6" s="65"/>
      <c r="P6" s="65"/>
      <c r="Q6" s="65"/>
      <c r="S6" s="147" t="s">
        <v>251</v>
      </c>
    </row>
    <row r="7" spans="1:19" ht="12.75">
      <c r="A7" s="47" t="s">
        <v>38</v>
      </c>
      <c r="B7" s="321" t="s">
        <v>116</v>
      </c>
      <c r="C7" s="321"/>
      <c r="D7" s="327" t="s">
        <v>1</v>
      </c>
      <c r="E7" s="327"/>
      <c r="F7" s="327" t="s">
        <v>3</v>
      </c>
      <c r="G7" s="327"/>
      <c r="H7" s="327" t="s">
        <v>1</v>
      </c>
      <c r="I7" s="327"/>
      <c r="J7" s="327" t="s">
        <v>7</v>
      </c>
      <c r="K7" s="327"/>
      <c r="L7" s="327" t="s">
        <v>91</v>
      </c>
      <c r="M7" s="327"/>
      <c r="N7" s="176"/>
      <c r="O7" s="176"/>
      <c r="P7" s="176"/>
      <c r="Q7" s="223" t="s">
        <v>92</v>
      </c>
      <c r="S7" s="147" t="s">
        <v>245</v>
      </c>
    </row>
    <row r="8" spans="1:19" ht="13.5" thickBot="1">
      <c r="A8" s="49" t="s">
        <v>39</v>
      </c>
      <c r="B8" s="357" t="s">
        <v>178</v>
      </c>
      <c r="C8" s="357"/>
      <c r="D8" s="353" t="s">
        <v>2</v>
      </c>
      <c r="E8" s="353"/>
      <c r="F8" s="353" t="s">
        <v>4</v>
      </c>
      <c r="G8" s="353"/>
      <c r="H8" s="353" t="s">
        <v>6</v>
      </c>
      <c r="I8" s="353"/>
      <c r="J8" s="353" t="s">
        <v>8</v>
      </c>
      <c r="K8" s="353"/>
      <c r="L8" s="353" t="s">
        <v>9</v>
      </c>
      <c r="M8" s="353"/>
      <c r="N8" s="224" t="s">
        <v>87</v>
      </c>
      <c r="O8" s="224" t="s">
        <v>88</v>
      </c>
      <c r="P8" s="221" t="s">
        <v>9</v>
      </c>
      <c r="Q8" s="224" t="s">
        <v>10</v>
      </c>
      <c r="S8" s="147" t="s">
        <v>246</v>
      </c>
    </row>
    <row r="9" spans="1:19" s="82" customFormat="1" ht="12.75">
      <c r="A9" s="33" t="s">
        <v>13</v>
      </c>
      <c r="B9" s="110">
        <f>SUM(B11:B38)</f>
        <v>28848065.37</v>
      </c>
      <c r="C9" s="111"/>
      <c r="D9" s="111">
        <f>SUM(D11:D38)</f>
        <v>11904188.949999997</v>
      </c>
      <c r="E9" s="111"/>
      <c r="F9" s="111">
        <f>SUM(F11:F38)</f>
        <v>4836021.249999999</v>
      </c>
      <c r="G9" s="111"/>
      <c r="H9" s="111">
        <f>SUM(H11:H38)</f>
        <v>661179.9299999999</v>
      </c>
      <c r="I9" s="111"/>
      <c r="J9" s="111">
        <f>SUM(J11:J38)</f>
        <v>1513685.5899999999</v>
      </c>
      <c r="K9" s="111"/>
      <c r="L9" s="111">
        <f>SUM(L11:L38)</f>
        <v>9932989.65</v>
      </c>
      <c r="M9" s="111"/>
      <c r="N9" s="111">
        <f>SUM(N11:N38)</f>
        <v>74406.29000000001</v>
      </c>
      <c r="O9" s="111">
        <f>SUM(O11:O38)</f>
        <v>2825863.5900000003</v>
      </c>
      <c r="P9" s="111">
        <f>SUM(P11:P38)</f>
        <v>7032719.77</v>
      </c>
      <c r="Q9" s="111">
        <f>SUM(Q11:Q38)</f>
        <v>6574182.26</v>
      </c>
      <c r="S9" s="150">
        <f>SUM(S11:S38)</f>
        <v>18915075.72</v>
      </c>
    </row>
    <row r="10" spans="1:17" ht="12.75">
      <c r="A10" s="47"/>
      <c r="B10" s="34"/>
      <c r="C10" s="64"/>
      <c r="D10" s="61"/>
      <c r="E10" s="65"/>
      <c r="F10" s="61"/>
      <c r="G10" s="65"/>
      <c r="H10" s="61"/>
      <c r="I10" s="65"/>
      <c r="J10" s="61"/>
      <c r="K10" s="65"/>
      <c r="L10" s="65"/>
      <c r="M10" s="65"/>
      <c r="N10" s="65"/>
      <c r="O10" s="65"/>
      <c r="P10" s="65"/>
      <c r="Q10" s="65"/>
    </row>
    <row r="11" spans="1:19" ht="12.75">
      <c r="A11" s="47" t="s">
        <v>14</v>
      </c>
      <c r="B11" s="61">
        <f>SUM(D11:L11)</f>
        <v>219184.13</v>
      </c>
      <c r="C11" s="61"/>
      <c r="D11" s="61">
        <v>0</v>
      </c>
      <c r="E11" s="61"/>
      <c r="F11" s="169">
        <v>0</v>
      </c>
      <c r="G11" s="61"/>
      <c r="H11" s="61">
        <v>0</v>
      </c>
      <c r="I11" s="61"/>
      <c r="J11" s="91">
        <v>219184.13</v>
      </c>
      <c r="K11" s="61"/>
      <c r="L11" s="61">
        <f aca="true" t="shared" si="0" ref="L11:L38">SUM(N11:P11)</f>
        <v>0</v>
      </c>
      <c r="M11" s="61"/>
      <c r="N11" s="61">
        <v>0</v>
      </c>
      <c r="O11" s="61">
        <v>0</v>
      </c>
      <c r="P11" s="61">
        <v>0</v>
      </c>
      <c r="Q11" s="61">
        <v>4866892</v>
      </c>
      <c r="S11" s="151">
        <f>B11-L11</f>
        <v>219184.13</v>
      </c>
    </row>
    <row r="12" spans="1:19" ht="12.75">
      <c r="A12" s="47" t="s">
        <v>15</v>
      </c>
      <c r="B12" s="61">
        <f aca="true" t="shared" si="1" ref="B12:B38">SUM(D12:L12)</f>
        <v>2493300</v>
      </c>
      <c r="C12" s="61"/>
      <c r="D12" s="61">
        <v>2358822</v>
      </c>
      <c r="E12" s="61"/>
      <c r="F12" s="61">
        <v>7336</v>
      </c>
      <c r="G12" s="61"/>
      <c r="H12" s="61">
        <v>114172</v>
      </c>
      <c r="I12" s="61"/>
      <c r="J12" s="61">
        <v>6887</v>
      </c>
      <c r="K12" s="61"/>
      <c r="L12" s="61">
        <f t="shared" si="0"/>
        <v>6083</v>
      </c>
      <c r="M12" s="61"/>
      <c r="N12" s="61">
        <v>0</v>
      </c>
      <c r="O12" s="61">
        <v>0</v>
      </c>
      <c r="P12" s="61">
        <v>6083</v>
      </c>
      <c r="Q12" s="61">
        <v>0</v>
      </c>
      <c r="S12" s="151">
        <f>B12-L12</f>
        <v>2487217</v>
      </c>
    </row>
    <row r="13" spans="1:23" ht="12.75">
      <c r="A13" s="53" t="s">
        <v>16</v>
      </c>
      <c r="B13" s="61">
        <f t="shared" si="1"/>
        <v>2611191.2700000005</v>
      </c>
      <c r="C13" s="61"/>
      <c r="D13" s="61">
        <v>1466076.47</v>
      </c>
      <c r="E13" s="61"/>
      <c r="F13" s="61">
        <v>683524.77</v>
      </c>
      <c r="G13" s="61"/>
      <c r="H13" s="61">
        <v>27026.81</v>
      </c>
      <c r="I13" s="61"/>
      <c r="J13" s="61">
        <v>16603.52</v>
      </c>
      <c r="K13" s="61"/>
      <c r="L13" s="61">
        <f t="shared" si="0"/>
        <v>417959.7</v>
      </c>
      <c r="M13" s="61"/>
      <c r="N13" s="61">
        <v>0</v>
      </c>
      <c r="O13" s="61">
        <v>417959.7</v>
      </c>
      <c r="P13" s="61">
        <v>0</v>
      </c>
      <c r="Q13" s="61">
        <v>0</v>
      </c>
      <c r="R13" s="132"/>
      <c r="S13" s="151">
        <f>B13-L13</f>
        <v>2193231.5700000003</v>
      </c>
      <c r="T13" s="132"/>
      <c r="U13" s="132"/>
      <c r="V13" s="132"/>
      <c r="W13" s="132"/>
    </row>
    <row r="14" spans="1:19" ht="12.75">
      <c r="A14" s="53" t="s">
        <v>17</v>
      </c>
      <c r="B14" s="61">
        <f t="shared" si="1"/>
        <v>3103802</v>
      </c>
      <c r="C14" s="61"/>
      <c r="D14" s="52">
        <v>2683718</v>
      </c>
      <c r="E14" s="61"/>
      <c r="F14" s="61">
        <v>37566</v>
      </c>
      <c r="G14" s="61"/>
      <c r="H14" s="61">
        <v>21644</v>
      </c>
      <c r="I14" s="61"/>
      <c r="J14" s="52">
        <v>133509</v>
      </c>
      <c r="K14" s="61"/>
      <c r="L14" s="61">
        <f t="shared" si="0"/>
        <v>227365</v>
      </c>
      <c r="M14" s="61"/>
      <c r="N14" s="61">
        <v>0</v>
      </c>
      <c r="O14" s="61">
        <v>0</v>
      </c>
      <c r="P14" s="52">
        <v>227365</v>
      </c>
      <c r="Q14" s="61">
        <v>0</v>
      </c>
      <c r="S14" s="151">
        <f>B14-L14</f>
        <v>2876437</v>
      </c>
    </row>
    <row r="15" spans="1:19" ht="12.75">
      <c r="A15" s="53" t="s">
        <v>18</v>
      </c>
      <c r="B15" s="61">
        <f t="shared" si="1"/>
        <v>592035.46</v>
      </c>
      <c r="C15" s="61"/>
      <c r="D15" s="52">
        <v>211726.84</v>
      </c>
      <c r="E15" s="61"/>
      <c r="F15" s="52">
        <v>168106.6</v>
      </c>
      <c r="G15" s="61"/>
      <c r="H15" s="52">
        <v>777.37</v>
      </c>
      <c r="I15" s="61"/>
      <c r="J15" s="52">
        <v>196424.65</v>
      </c>
      <c r="K15" s="61"/>
      <c r="L15" s="61">
        <f t="shared" si="0"/>
        <v>15000</v>
      </c>
      <c r="M15" s="61"/>
      <c r="N15" s="61">
        <v>0</v>
      </c>
      <c r="O15" s="61">
        <v>0</v>
      </c>
      <c r="P15" s="61">
        <v>15000</v>
      </c>
      <c r="Q15" s="61">
        <v>0</v>
      </c>
      <c r="S15" s="151">
        <f>B15-L15</f>
        <v>577035.46</v>
      </c>
    </row>
    <row r="16" spans="1:19" ht="12.7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S16" s="151"/>
    </row>
    <row r="17" spans="1:19" ht="12.75">
      <c r="A17" s="53" t="s">
        <v>19</v>
      </c>
      <c r="B17" s="61">
        <f t="shared" si="1"/>
        <v>316781.48</v>
      </c>
      <c r="C17" s="61"/>
      <c r="D17" s="61">
        <v>0</v>
      </c>
      <c r="E17" s="61"/>
      <c r="F17" s="61">
        <v>27816.12</v>
      </c>
      <c r="G17" s="61"/>
      <c r="H17" s="61">
        <v>0</v>
      </c>
      <c r="I17" s="61"/>
      <c r="J17" s="61">
        <v>0</v>
      </c>
      <c r="K17" s="61"/>
      <c r="L17" s="61">
        <f t="shared" si="0"/>
        <v>288965.36</v>
      </c>
      <c r="M17" s="61"/>
      <c r="N17" s="61">
        <v>0</v>
      </c>
      <c r="O17" s="61">
        <v>258152.54</v>
      </c>
      <c r="P17" s="52">
        <v>30812.82</v>
      </c>
      <c r="Q17" s="61">
        <v>0</v>
      </c>
      <c r="S17" s="151">
        <f>B17-L17</f>
        <v>27816.119999999995</v>
      </c>
    </row>
    <row r="18" spans="1:19" ht="12.75">
      <c r="A18" s="53" t="s">
        <v>20</v>
      </c>
      <c r="B18" s="61">
        <f t="shared" si="1"/>
        <v>859824.03</v>
      </c>
      <c r="C18" s="61"/>
      <c r="D18" s="52">
        <v>766765.7</v>
      </c>
      <c r="E18" s="61"/>
      <c r="F18" s="61">
        <v>67424.8</v>
      </c>
      <c r="G18" s="61"/>
      <c r="H18" s="61">
        <v>3728.54</v>
      </c>
      <c r="I18" s="61"/>
      <c r="J18" s="61">
        <v>20073.79</v>
      </c>
      <c r="K18" s="61"/>
      <c r="L18" s="61">
        <f t="shared" si="0"/>
        <v>1831.2</v>
      </c>
      <c r="M18" s="61"/>
      <c r="N18" s="61">
        <v>0</v>
      </c>
      <c r="O18" s="61">
        <v>1831.2</v>
      </c>
      <c r="P18" s="52">
        <v>0</v>
      </c>
      <c r="Q18" s="61">
        <v>0</v>
      </c>
      <c r="S18" s="151">
        <f>B18-L18</f>
        <v>857992.8300000001</v>
      </c>
    </row>
    <row r="19" spans="1:19" ht="12.75">
      <c r="A19" s="53" t="s">
        <v>21</v>
      </c>
      <c r="B19" s="61">
        <f t="shared" si="1"/>
        <v>262920.73</v>
      </c>
      <c r="C19" s="61"/>
      <c r="D19" s="61">
        <v>253362.88</v>
      </c>
      <c r="E19" s="61"/>
      <c r="F19" s="61">
        <v>1968.5</v>
      </c>
      <c r="G19" s="61"/>
      <c r="H19" s="52">
        <v>4184.31</v>
      </c>
      <c r="I19" s="61"/>
      <c r="J19" s="61">
        <v>2981.04</v>
      </c>
      <c r="K19" s="61"/>
      <c r="L19" s="61">
        <f t="shared" si="0"/>
        <v>424</v>
      </c>
      <c r="M19" s="61"/>
      <c r="N19" s="61">
        <v>0</v>
      </c>
      <c r="O19" s="61">
        <v>0</v>
      </c>
      <c r="P19" s="61">
        <v>424</v>
      </c>
      <c r="Q19" s="61">
        <v>0</v>
      </c>
      <c r="S19" s="151">
        <f>B19-L19</f>
        <v>262496.73</v>
      </c>
    </row>
    <row r="20" spans="1:19" ht="12.75">
      <c r="A20" s="53" t="s">
        <v>22</v>
      </c>
      <c r="B20" s="61">
        <f t="shared" si="1"/>
        <v>4005412.3699999996</v>
      </c>
      <c r="C20" s="61"/>
      <c r="D20" s="52">
        <v>350159.11</v>
      </c>
      <c r="E20" s="61"/>
      <c r="F20" s="52">
        <v>636829.1</v>
      </c>
      <c r="G20" s="61"/>
      <c r="H20" s="52">
        <v>0</v>
      </c>
      <c r="I20" s="61"/>
      <c r="J20" s="61">
        <v>860.11</v>
      </c>
      <c r="K20" s="61"/>
      <c r="L20" s="61">
        <f t="shared" si="0"/>
        <v>3017564.05</v>
      </c>
      <c r="M20" s="61"/>
      <c r="N20" s="52">
        <v>0</v>
      </c>
      <c r="O20" s="52">
        <v>0</v>
      </c>
      <c r="P20" s="61">
        <v>3017564.05</v>
      </c>
      <c r="Q20" s="61">
        <v>0</v>
      </c>
      <c r="S20" s="151">
        <f>B20-L20</f>
        <v>987848.3199999998</v>
      </c>
    </row>
    <row r="21" spans="1:19" ht="12.75">
      <c r="A21" s="53" t="s">
        <v>23</v>
      </c>
      <c r="B21" s="61">
        <f t="shared" si="1"/>
        <v>167959.35000000003</v>
      </c>
      <c r="C21" s="61"/>
      <c r="D21" s="52">
        <v>161477.1</v>
      </c>
      <c r="E21" s="61"/>
      <c r="F21" s="52">
        <v>1701.23</v>
      </c>
      <c r="G21" s="61"/>
      <c r="H21" s="61">
        <v>1977.51</v>
      </c>
      <c r="I21" s="61"/>
      <c r="J21" s="52">
        <v>2803.51</v>
      </c>
      <c r="K21" s="61"/>
      <c r="L21" s="61">
        <f t="shared" si="0"/>
        <v>0</v>
      </c>
      <c r="M21" s="61"/>
      <c r="N21" s="61">
        <v>0</v>
      </c>
      <c r="O21" s="61">
        <v>0</v>
      </c>
      <c r="P21" s="61">
        <v>0</v>
      </c>
      <c r="Q21" s="61">
        <v>0</v>
      </c>
      <c r="S21" s="151">
        <f>B21-L21</f>
        <v>167959.35000000003</v>
      </c>
    </row>
    <row r="22" spans="1:19" ht="12.75">
      <c r="A22" s="53"/>
      <c r="B22" s="61"/>
      <c r="C22" s="61"/>
      <c r="D22" s="61"/>
      <c r="E22" s="61"/>
      <c r="F22" s="61"/>
      <c r="G22" s="61"/>
      <c r="H22" s="219"/>
      <c r="I22" s="61"/>
      <c r="J22" s="61"/>
      <c r="K22" s="61"/>
      <c r="L22" s="61"/>
      <c r="M22" s="61"/>
      <c r="N22" s="61"/>
      <c r="O22" s="61"/>
      <c r="P22" s="61"/>
      <c r="Q22" s="61"/>
      <c r="S22" s="151"/>
    </row>
    <row r="23" spans="1:19" ht="12.75">
      <c r="A23" s="53" t="s">
        <v>24</v>
      </c>
      <c r="B23" s="61">
        <f t="shared" si="1"/>
        <v>2002866.53</v>
      </c>
      <c r="C23" s="61"/>
      <c r="D23" s="61">
        <v>1066560.51</v>
      </c>
      <c r="E23" s="61"/>
      <c r="F23" s="61">
        <v>126034.15</v>
      </c>
      <c r="G23" s="61"/>
      <c r="H23" s="61">
        <v>18760.82</v>
      </c>
      <c r="I23" s="61"/>
      <c r="J23" s="61">
        <v>24709.059999999998</v>
      </c>
      <c r="K23" s="61"/>
      <c r="L23" s="61">
        <f t="shared" si="0"/>
        <v>766801.99</v>
      </c>
      <c r="M23" s="61"/>
      <c r="N23" s="61">
        <v>12038.79</v>
      </c>
      <c r="O23" s="61">
        <v>754763.2</v>
      </c>
      <c r="P23" s="61">
        <v>0</v>
      </c>
      <c r="Q23" s="61">
        <v>0</v>
      </c>
      <c r="S23" s="151">
        <f>B23-L23</f>
        <v>1236064.54</v>
      </c>
    </row>
    <row r="24" spans="1:19" ht="12.75">
      <c r="A24" s="53" t="s">
        <v>25</v>
      </c>
      <c r="B24" s="61">
        <f t="shared" si="1"/>
        <v>106544.20000000001</v>
      </c>
      <c r="C24" s="61"/>
      <c r="D24" s="61">
        <v>0</v>
      </c>
      <c r="E24" s="61"/>
      <c r="F24" s="61">
        <v>81020.20000000001</v>
      </c>
      <c r="G24" s="61"/>
      <c r="H24" s="61">
        <v>524</v>
      </c>
      <c r="I24" s="61"/>
      <c r="J24" s="61">
        <v>0</v>
      </c>
      <c r="K24" s="61"/>
      <c r="L24" s="61">
        <f t="shared" si="0"/>
        <v>25000</v>
      </c>
      <c r="M24" s="61"/>
      <c r="N24" s="61">
        <v>0</v>
      </c>
      <c r="O24" s="61">
        <v>0</v>
      </c>
      <c r="P24" s="61">
        <v>25000</v>
      </c>
      <c r="Q24" s="61">
        <v>0</v>
      </c>
      <c r="S24" s="151">
        <f>B24-L24</f>
        <v>81544.20000000001</v>
      </c>
    </row>
    <row r="25" spans="1:19" ht="12.75">
      <c r="A25" s="53" t="s">
        <v>26</v>
      </c>
      <c r="B25" s="61">
        <f t="shared" si="1"/>
        <v>728965.55</v>
      </c>
      <c r="C25" s="61"/>
      <c r="D25" s="61">
        <v>29807.34</v>
      </c>
      <c r="E25" s="61"/>
      <c r="F25" s="61">
        <v>385246.62</v>
      </c>
      <c r="G25" s="61"/>
      <c r="H25" s="61">
        <v>6893.92</v>
      </c>
      <c r="I25" s="61"/>
      <c r="J25" s="61">
        <v>282844.67</v>
      </c>
      <c r="K25" s="61"/>
      <c r="L25" s="61">
        <f t="shared" si="0"/>
        <v>24173</v>
      </c>
      <c r="M25" s="61"/>
      <c r="N25" s="61">
        <v>0</v>
      </c>
      <c r="O25" s="61">
        <v>0</v>
      </c>
      <c r="P25" s="52">
        <v>24173</v>
      </c>
      <c r="Q25" s="61">
        <v>0</v>
      </c>
      <c r="S25" s="151">
        <f>B25-L25</f>
        <v>704792.55</v>
      </c>
    </row>
    <row r="26" spans="1:19" ht="12.75">
      <c r="A26" s="53" t="s">
        <v>27</v>
      </c>
      <c r="B26" s="61">
        <f t="shared" si="1"/>
        <v>866997</v>
      </c>
      <c r="C26" s="61"/>
      <c r="D26" s="52">
        <v>829798</v>
      </c>
      <c r="E26" s="61"/>
      <c r="F26" s="61">
        <v>16633</v>
      </c>
      <c r="G26" s="61"/>
      <c r="H26" s="52">
        <v>13728</v>
      </c>
      <c r="I26" s="61"/>
      <c r="J26" s="52">
        <v>6838</v>
      </c>
      <c r="K26" s="61"/>
      <c r="L26" s="61">
        <f t="shared" si="0"/>
        <v>0</v>
      </c>
      <c r="M26" s="61"/>
      <c r="N26" s="61">
        <v>0</v>
      </c>
      <c r="O26" s="61">
        <v>0</v>
      </c>
      <c r="P26" s="61">
        <v>0</v>
      </c>
      <c r="Q26" s="61">
        <v>0</v>
      </c>
      <c r="S26" s="151">
        <f>B26-L26</f>
        <v>866997</v>
      </c>
    </row>
    <row r="27" spans="1:19" ht="12.75">
      <c r="A27" s="53" t="s">
        <v>28</v>
      </c>
      <c r="B27" s="61">
        <f t="shared" si="1"/>
        <v>96161.19</v>
      </c>
      <c r="C27" s="61"/>
      <c r="D27" s="61">
        <v>0</v>
      </c>
      <c r="E27" s="61"/>
      <c r="F27" s="52">
        <v>96161.19</v>
      </c>
      <c r="G27" s="61"/>
      <c r="H27" s="61">
        <v>0</v>
      </c>
      <c r="I27" s="61"/>
      <c r="J27" s="61">
        <v>0</v>
      </c>
      <c r="K27" s="61"/>
      <c r="L27" s="61">
        <f t="shared" si="0"/>
        <v>0</v>
      </c>
      <c r="M27" s="61"/>
      <c r="N27" s="61">
        <v>0</v>
      </c>
      <c r="O27" s="61">
        <v>0</v>
      </c>
      <c r="P27" s="61">
        <v>0</v>
      </c>
      <c r="Q27" s="61">
        <v>0</v>
      </c>
      <c r="S27" s="151">
        <f>B27-L27</f>
        <v>96161.19</v>
      </c>
    </row>
    <row r="28" spans="1:19" ht="12.75">
      <c r="A28" s="5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S28" s="151"/>
    </row>
    <row r="29" spans="1:19" ht="12.75">
      <c r="A29" s="59" t="s">
        <v>148</v>
      </c>
      <c r="B29" s="61">
        <f t="shared" si="1"/>
        <v>0</v>
      </c>
      <c r="C29" s="61"/>
      <c r="D29" s="61">
        <v>0</v>
      </c>
      <c r="E29" s="61"/>
      <c r="F29" s="61">
        <v>0</v>
      </c>
      <c r="G29" s="61"/>
      <c r="H29" s="61">
        <v>0</v>
      </c>
      <c r="I29" s="61"/>
      <c r="J29" s="61">
        <v>0</v>
      </c>
      <c r="K29" s="61"/>
      <c r="L29" s="61">
        <f t="shared" si="0"/>
        <v>0</v>
      </c>
      <c r="M29" s="61"/>
      <c r="N29" s="61">
        <v>0</v>
      </c>
      <c r="O29" s="61">
        <v>0</v>
      </c>
      <c r="P29" s="61">
        <v>0</v>
      </c>
      <c r="Q29" s="61">
        <v>0</v>
      </c>
      <c r="S29" s="151">
        <f>B29-L29</f>
        <v>0</v>
      </c>
    </row>
    <row r="30" spans="1:19" ht="12.75">
      <c r="A30" s="53" t="s">
        <v>29</v>
      </c>
      <c r="B30" s="61">
        <f t="shared" si="1"/>
        <v>646775.86</v>
      </c>
      <c r="C30" s="61"/>
      <c r="D30" s="61">
        <v>0</v>
      </c>
      <c r="E30" s="61"/>
      <c r="F30" s="61">
        <v>646775.86</v>
      </c>
      <c r="G30" s="61"/>
      <c r="H30" s="61">
        <v>0</v>
      </c>
      <c r="I30" s="61"/>
      <c r="J30" s="61">
        <v>0</v>
      </c>
      <c r="K30" s="61"/>
      <c r="L30" s="61">
        <f t="shared" si="0"/>
        <v>0</v>
      </c>
      <c r="M30" s="61"/>
      <c r="N30" s="61">
        <v>0</v>
      </c>
      <c r="O30" s="61">
        <v>0</v>
      </c>
      <c r="P30" s="61">
        <v>0</v>
      </c>
      <c r="Q30" s="61">
        <v>0</v>
      </c>
      <c r="S30" s="151">
        <f>B30-L30</f>
        <v>646775.86</v>
      </c>
    </row>
    <row r="31" spans="1:19" ht="12.75">
      <c r="A31" s="53" t="s">
        <v>30</v>
      </c>
      <c r="B31" s="61">
        <f t="shared" si="1"/>
        <v>0</v>
      </c>
      <c r="C31" s="61"/>
      <c r="D31" s="61">
        <v>0</v>
      </c>
      <c r="E31" s="61"/>
      <c r="F31" s="61">
        <v>0</v>
      </c>
      <c r="G31" s="61"/>
      <c r="H31" s="61">
        <v>0</v>
      </c>
      <c r="I31" s="61"/>
      <c r="J31" s="61">
        <v>0</v>
      </c>
      <c r="K31" s="61"/>
      <c r="L31" s="61">
        <f t="shared" si="0"/>
        <v>0</v>
      </c>
      <c r="M31" s="61"/>
      <c r="N31" s="61">
        <v>0</v>
      </c>
      <c r="O31" s="61">
        <v>0</v>
      </c>
      <c r="P31" s="61">
        <v>0</v>
      </c>
      <c r="Q31" s="61">
        <v>0</v>
      </c>
      <c r="S31" s="151">
        <f>B31-L31</f>
        <v>0</v>
      </c>
    </row>
    <row r="32" spans="1:19" ht="12.75">
      <c r="A32" s="53" t="s">
        <v>31</v>
      </c>
      <c r="B32" s="61">
        <f t="shared" si="1"/>
        <v>1135077.6099999999</v>
      </c>
      <c r="C32" s="61"/>
      <c r="D32" s="52">
        <v>570505.29</v>
      </c>
      <c r="E32" s="61"/>
      <c r="F32" s="52">
        <v>1180.96</v>
      </c>
      <c r="G32" s="61"/>
      <c r="H32" s="52">
        <v>31952.63</v>
      </c>
      <c r="I32" s="61"/>
      <c r="J32" s="52">
        <v>7414.59</v>
      </c>
      <c r="K32" s="61"/>
      <c r="L32" s="61">
        <f t="shared" si="0"/>
        <v>524024.14</v>
      </c>
      <c r="M32" s="61"/>
      <c r="N32" s="61">
        <v>0</v>
      </c>
      <c r="O32" s="61">
        <v>0</v>
      </c>
      <c r="P32" s="61">
        <v>524024.14</v>
      </c>
      <c r="Q32" s="61">
        <v>0</v>
      </c>
      <c r="S32" s="151">
        <f>B32-L32</f>
        <v>611053.4699999999</v>
      </c>
    </row>
    <row r="33" spans="1:19" ht="12.75">
      <c r="A33" s="53" t="s">
        <v>32</v>
      </c>
      <c r="B33" s="61">
        <f t="shared" si="1"/>
        <v>416042.1</v>
      </c>
      <c r="C33" s="61"/>
      <c r="D33" s="61">
        <v>0</v>
      </c>
      <c r="E33" s="61"/>
      <c r="F33" s="61">
        <v>106994.42</v>
      </c>
      <c r="G33" s="61"/>
      <c r="H33" s="61">
        <v>0</v>
      </c>
      <c r="I33" s="61"/>
      <c r="J33" s="61">
        <v>706.18</v>
      </c>
      <c r="K33" s="61"/>
      <c r="L33" s="61">
        <f t="shared" si="0"/>
        <v>308341.5</v>
      </c>
      <c r="M33" s="61"/>
      <c r="N33" s="61">
        <v>62367.5</v>
      </c>
      <c r="O33" s="61">
        <v>224674</v>
      </c>
      <c r="P33" s="61">
        <v>21300</v>
      </c>
      <c r="Q33" s="61">
        <v>0</v>
      </c>
      <c r="S33" s="151">
        <f>B33-L33</f>
        <v>107700.59999999998</v>
      </c>
    </row>
    <row r="34" spans="1:19" ht="12.75">
      <c r="A34" s="5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S34" s="151"/>
    </row>
    <row r="35" spans="1:19" ht="12.75">
      <c r="A35" s="53" t="s">
        <v>33</v>
      </c>
      <c r="B35" s="61">
        <f t="shared" si="1"/>
        <v>0</v>
      </c>
      <c r="C35" s="61"/>
      <c r="D35" s="61">
        <v>0</v>
      </c>
      <c r="E35" s="61"/>
      <c r="F35" s="61">
        <v>0</v>
      </c>
      <c r="G35" s="61"/>
      <c r="H35" s="61">
        <v>0</v>
      </c>
      <c r="I35" s="61"/>
      <c r="J35" s="61">
        <v>0</v>
      </c>
      <c r="K35" s="61"/>
      <c r="L35" s="61">
        <f t="shared" si="0"/>
        <v>0</v>
      </c>
      <c r="M35" s="61"/>
      <c r="N35" s="61">
        <v>0</v>
      </c>
      <c r="O35" s="61">
        <v>0</v>
      </c>
      <c r="P35" s="61">
        <v>0</v>
      </c>
      <c r="Q35" s="61">
        <v>0</v>
      </c>
      <c r="S35" s="151">
        <f>B35-L35</f>
        <v>0</v>
      </c>
    </row>
    <row r="36" spans="1:19" ht="12.75">
      <c r="A36" s="53" t="s">
        <v>34</v>
      </c>
      <c r="B36" s="61">
        <f t="shared" si="1"/>
        <v>1152214.85</v>
      </c>
      <c r="C36" s="61"/>
      <c r="D36" s="61">
        <v>466797.07</v>
      </c>
      <c r="E36" s="61"/>
      <c r="F36" s="61">
        <v>35488.86</v>
      </c>
      <c r="G36" s="61"/>
      <c r="H36" s="61">
        <v>12050.68</v>
      </c>
      <c r="I36" s="61"/>
      <c r="J36" s="61">
        <v>2919.76</v>
      </c>
      <c r="K36" s="61"/>
      <c r="L36" s="61">
        <f t="shared" si="0"/>
        <v>634958.48</v>
      </c>
      <c r="M36" s="61"/>
      <c r="N36" s="61">
        <v>0</v>
      </c>
      <c r="O36" s="61">
        <v>633468.48</v>
      </c>
      <c r="P36" s="61">
        <v>1490</v>
      </c>
      <c r="Q36" s="61">
        <v>0</v>
      </c>
      <c r="S36" s="151">
        <f>B36-L36</f>
        <v>517256.3700000001</v>
      </c>
    </row>
    <row r="37" spans="1:19" ht="12.75">
      <c r="A37" s="53" t="s">
        <v>35</v>
      </c>
      <c r="B37" s="61">
        <f t="shared" si="1"/>
        <v>6396474.55</v>
      </c>
      <c r="C37" s="61"/>
      <c r="D37" s="52">
        <v>584133.44</v>
      </c>
      <c r="E37" s="61"/>
      <c r="F37" s="52">
        <v>1532364.61</v>
      </c>
      <c r="G37" s="61"/>
      <c r="H37" s="52">
        <v>359449.36</v>
      </c>
      <c r="I37" s="61"/>
      <c r="J37" s="61">
        <v>588652.58</v>
      </c>
      <c r="K37" s="61"/>
      <c r="L37" s="61">
        <f t="shared" si="0"/>
        <v>3331874.56</v>
      </c>
      <c r="M37" s="61"/>
      <c r="N37" s="61">
        <v>0</v>
      </c>
      <c r="O37" s="61">
        <v>425316.95</v>
      </c>
      <c r="P37" s="61">
        <v>2906557.61</v>
      </c>
      <c r="Q37" s="61">
        <v>1707290.26</v>
      </c>
      <c r="S37" s="151">
        <f>B37-L37</f>
        <v>3064599.9899999998</v>
      </c>
    </row>
    <row r="38" spans="1:19" ht="12.75">
      <c r="A38" s="55" t="s">
        <v>36</v>
      </c>
      <c r="B38" s="56">
        <f t="shared" si="1"/>
        <v>667535.11</v>
      </c>
      <c r="C38" s="56"/>
      <c r="D38" s="56">
        <v>104479.2</v>
      </c>
      <c r="E38" s="56"/>
      <c r="F38" s="56">
        <v>175848.26</v>
      </c>
      <c r="G38" s="56"/>
      <c r="H38" s="56">
        <v>44309.98</v>
      </c>
      <c r="I38" s="56"/>
      <c r="J38" s="56">
        <v>274</v>
      </c>
      <c r="K38" s="56"/>
      <c r="L38" s="56">
        <f t="shared" si="0"/>
        <v>342623.67</v>
      </c>
      <c r="M38" s="56"/>
      <c r="N38" s="56">
        <v>0</v>
      </c>
      <c r="O38" s="56">
        <v>109697.52</v>
      </c>
      <c r="P38" s="260">
        <v>232926.15</v>
      </c>
      <c r="Q38" s="56">
        <v>0</v>
      </c>
      <c r="S38" s="151">
        <f>B38-L38</f>
        <v>324911.44</v>
      </c>
    </row>
    <row r="39" spans="1:17" ht="12.75">
      <c r="A39" s="53" t="s">
        <v>121</v>
      </c>
      <c r="B39" s="5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2.75">
      <c r="A40" s="53" t="s">
        <v>179</v>
      </c>
      <c r="B40" s="53"/>
      <c r="C40" s="5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2.75">
      <c r="A41" s="53"/>
      <c r="B41" s="53"/>
      <c r="C41" s="53"/>
      <c r="D41" s="225"/>
      <c r="E41" s="64"/>
      <c r="F41" s="225"/>
      <c r="G41" s="64"/>
      <c r="H41" s="225"/>
      <c r="I41" s="64"/>
      <c r="J41" s="225"/>
      <c r="K41" s="65"/>
      <c r="L41" s="226"/>
      <c r="M41" s="65"/>
      <c r="N41" s="65"/>
      <c r="O41" s="65"/>
      <c r="P41" s="65"/>
      <c r="Q41" s="65"/>
    </row>
  </sheetData>
  <sheetProtection password="CAF5" sheet="1" objects="1" scenarios="1"/>
  <mergeCells count="19">
    <mergeCell ref="A1:Q1"/>
    <mergeCell ref="B8:C8"/>
    <mergeCell ref="B7:C7"/>
    <mergeCell ref="B6:C6"/>
    <mergeCell ref="D8:E8"/>
    <mergeCell ref="D7:E7"/>
    <mergeCell ref="D6:E6"/>
    <mergeCell ref="F8:G8"/>
    <mergeCell ref="F7:G7"/>
    <mergeCell ref="H8:I8"/>
    <mergeCell ref="A3:Q3"/>
    <mergeCell ref="H7:I7"/>
    <mergeCell ref="H6:I6"/>
    <mergeCell ref="L6:M6"/>
    <mergeCell ref="J8:K8"/>
    <mergeCell ref="J7:K7"/>
    <mergeCell ref="L8:M8"/>
    <mergeCell ref="L7:M7"/>
    <mergeCell ref="L5:P5"/>
  </mergeCells>
  <printOptions horizontalCentered="1"/>
  <pageMargins left="0.25" right="0.23" top="0.87" bottom="0.82" header="0.67" footer="0.5"/>
  <pageSetup fitToHeight="1" fitToWidth="1" horizontalDpi="600" verticalDpi="600" orientation="landscape" scale="84" r:id="rId1"/>
  <headerFooter alignWithMargins="0">
    <oddFooter>&amp;L&amp;"Lucida Sans,Italic"&amp;9MSDE-LFRO  09 / 2010&amp;C- &amp;P -&amp;R&amp;"Lucida Sans,Italic"&amp;9Selected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55"/>
  <sheetViews>
    <sheetView zoomScale="90" zoomScaleNormal="90" zoomScalePageLayoutView="0" workbookViewId="0" topLeftCell="A1">
      <selection activeCell="Z20" sqref="Z20"/>
    </sheetView>
  </sheetViews>
  <sheetFormatPr defaultColWidth="9.140625" defaultRowHeight="12.75"/>
  <cols>
    <col min="1" max="1" width="16.421875" style="97" customWidth="1"/>
    <col min="2" max="2" width="14.7109375" style="97" customWidth="1"/>
    <col min="3" max="3" width="15.7109375" style="97" customWidth="1"/>
    <col min="4" max="4" width="15.00390625" style="97" bestFit="1" customWidth="1"/>
    <col min="5" max="5" width="11.7109375" style="97" customWidth="1"/>
    <col min="6" max="6" width="11.8515625" style="97" customWidth="1"/>
    <col min="7" max="7" width="11.7109375" style="97" customWidth="1"/>
    <col min="8" max="8" width="11.8515625" style="97" customWidth="1"/>
    <col min="9" max="9" width="16.57421875" style="85" customWidth="1"/>
    <col min="10" max="10" width="14.28125" style="97" customWidth="1"/>
    <col min="11" max="11" width="13.00390625" style="97" customWidth="1"/>
    <col min="12" max="12" width="12.421875" style="97" customWidth="1"/>
    <col min="13" max="13" width="14.140625" style="97" customWidth="1"/>
    <col min="14" max="14" width="15.7109375" style="97" customWidth="1"/>
    <col min="15" max="15" width="14.7109375" style="195" customWidth="1"/>
    <col min="16" max="16" width="16.00390625" style="195" customWidth="1"/>
    <col min="17" max="17" width="18.140625" style="195" customWidth="1"/>
    <col min="18" max="18" width="15.7109375" style="195" customWidth="1"/>
    <col min="19" max="19" width="14.8515625" style="257" customWidth="1"/>
    <col min="20" max="20" width="17.00390625" style="195" customWidth="1"/>
    <col min="21" max="21" width="16.140625" style="195" customWidth="1"/>
    <col min="22" max="22" width="12.57421875" style="195" customWidth="1"/>
    <col min="23" max="23" width="15.28125" style="195" customWidth="1"/>
    <col min="24" max="24" width="14.7109375" style="195" customWidth="1"/>
    <col min="25" max="16384" width="9.140625" style="7" customWidth="1"/>
  </cols>
  <sheetData>
    <row r="1" spans="1:24" ht="12.75">
      <c r="A1" s="305" t="s">
        <v>142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 t="s">
        <v>212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 ht="12.75">
      <c r="A2" s="23"/>
      <c r="B2" s="23"/>
      <c r="C2" s="23"/>
      <c r="D2" s="23"/>
      <c r="E2" s="23"/>
      <c r="F2" s="23"/>
      <c r="G2" s="23"/>
      <c r="H2" s="23"/>
      <c r="I2" s="40"/>
      <c r="J2" s="23"/>
      <c r="K2" s="23"/>
      <c r="L2" s="23"/>
      <c r="M2" s="23"/>
      <c r="N2" s="23"/>
      <c r="O2" s="23"/>
      <c r="U2" s="23"/>
      <c r="V2" s="23"/>
      <c r="W2" s="23"/>
      <c r="X2" s="23"/>
    </row>
    <row r="3" spans="1:24" s="127" customFormat="1" ht="12.75">
      <c r="A3" s="317" t="s">
        <v>280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 t="s">
        <v>280</v>
      </c>
      <c r="O3" s="317"/>
      <c r="P3" s="317"/>
      <c r="Q3" s="317"/>
      <c r="R3" s="317"/>
      <c r="S3" s="317"/>
      <c r="T3" s="317"/>
      <c r="U3" s="317"/>
      <c r="V3" s="317"/>
      <c r="W3" s="317"/>
      <c r="X3" s="317"/>
    </row>
    <row r="4" spans="1:2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27"/>
      <c r="Q4" s="227"/>
      <c r="R4" s="227"/>
      <c r="S4" s="262"/>
      <c r="T4" s="227"/>
      <c r="U4" s="25"/>
      <c r="V4" s="25"/>
      <c r="W4" s="25"/>
      <c r="X4" s="25"/>
    </row>
    <row r="5" spans="1:24" ht="13.5" thickTop="1">
      <c r="A5" s="26"/>
      <c r="B5" s="22" t="s">
        <v>11</v>
      </c>
      <c r="C5" s="23"/>
      <c r="D5" s="348" t="s">
        <v>105</v>
      </c>
      <c r="E5" s="348"/>
      <c r="F5" s="348"/>
      <c r="G5" s="348"/>
      <c r="H5" s="348"/>
      <c r="I5" s="348" t="s">
        <v>59</v>
      </c>
      <c r="J5" s="348"/>
      <c r="K5" s="348"/>
      <c r="L5" s="348"/>
      <c r="M5" s="348"/>
      <c r="N5" s="26"/>
      <c r="O5" s="348" t="s">
        <v>70</v>
      </c>
      <c r="P5" s="348"/>
      <c r="Q5" s="348"/>
      <c r="R5" s="348"/>
      <c r="S5" s="348"/>
      <c r="T5" s="348"/>
      <c r="U5" s="26"/>
      <c r="V5" s="24"/>
      <c r="W5" s="24"/>
      <c r="X5" s="26"/>
    </row>
    <row r="6" spans="1:24" ht="12.75">
      <c r="A6" s="27" t="s">
        <v>37</v>
      </c>
      <c r="B6" s="22" t="s">
        <v>107</v>
      </c>
      <c r="C6" s="22" t="s">
        <v>0</v>
      </c>
      <c r="D6" s="22" t="s">
        <v>11</v>
      </c>
      <c r="E6" s="22"/>
      <c r="F6" s="22" t="s">
        <v>106</v>
      </c>
      <c r="G6" s="195"/>
      <c r="H6" s="22"/>
      <c r="I6" s="22" t="s">
        <v>11</v>
      </c>
      <c r="J6" s="22"/>
      <c r="K6" s="22"/>
      <c r="L6" s="22"/>
      <c r="M6" s="22"/>
      <c r="N6" s="27" t="s">
        <v>37</v>
      </c>
      <c r="O6" s="22" t="s">
        <v>7</v>
      </c>
      <c r="P6" s="22"/>
      <c r="Q6" s="228"/>
      <c r="R6" s="22" t="s">
        <v>7</v>
      </c>
      <c r="S6" s="263"/>
      <c r="T6" s="229" t="s">
        <v>7</v>
      </c>
      <c r="U6" s="22"/>
      <c r="X6" s="22" t="s">
        <v>189</v>
      </c>
    </row>
    <row r="7" spans="1:24" ht="12.75">
      <c r="A7" s="27" t="s">
        <v>38</v>
      </c>
      <c r="B7" s="22" t="s">
        <v>98</v>
      </c>
      <c r="C7" s="22" t="s">
        <v>1</v>
      </c>
      <c r="D7" s="22" t="s">
        <v>3</v>
      </c>
      <c r="E7" s="22"/>
      <c r="F7" s="22" t="s">
        <v>107</v>
      </c>
      <c r="G7" s="22" t="s">
        <v>187</v>
      </c>
      <c r="H7" s="22"/>
      <c r="I7" s="22" t="s">
        <v>60</v>
      </c>
      <c r="J7" s="22"/>
      <c r="K7" s="22" t="s">
        <v>192</v>
      </c>
      <c r="L7" s="22" t="s">
        <v>107</v>
      </c>
      <c r="M7" s="22" t="s">
        <v>6</v>
      </c>
      <c r="N7" s="27" t="s">
        <v>38</v>
      </c>
      <c r="O7" s="228" t="s">
        <v>209</v>
      </c>
      <c r="P7" s="26" t="s">
        <v>165</v>
      </c>
      <c r="Q7" s="228" t="s">
        <v>184</v>
      </c>
      <c r="R7" s="22" t="s">
        <v>73</v>
      </c>
      <c r="S7" s="263" t="s">
        <v>183</v>
      </c>
      <c r="T7" s="228" t="s">
        <v>208</v>
      </c>
      <c r="U7" s="22"/>
      <c r="V7" s="22"/>
      <c r="W7" s="22"/>
      <c r="X7" s="22" t="s">
        <v>190</v>
      </c>
    </row>
    <row r="8" spans="1:24" ht="13.5" thickBot="1">
      <c r="A8" s="32" t="s">
        <v>39</v>
      </c>
      <c r="B8" s="31" t="s">
        <v>108</v>
      </c>
      <c r="C8" s="31" t="s">
        <v>2</v>
      </c>
      <c r="D8" s="31" t="s">
        <v>4</v>
      </c>
      <c r="E8" s="31" t="s">
        <v>72</v>
      </c>
      <c r="F8" s="31" t="s">
        <v>98</v>
      </c>
      <c r="G8" s="31" t="s">
        <v>188</v>
      </c>
      <c r="H8" s="31" t="s">
        <v>7</v>
      </c>
      <c r="I8" s="31" t="s">
        <v>6</v>
      </c>
      <c r="J8" s="31" t="s">
        <v>107</v>
      </c>
      <c r="K8" s="31" t="s">
        <v>193</v>
      </c>
      <c r="L8" s="31" t="s">
        <v>5</v>
      </c>
      <c r="M8" s="31" t="s">
        <v>180</v>
      </c>
      <c r="N8" s="32" t="s">
        <v>39</v>
      </c>
      <c r="O8" s="31" t="s">
        <v>4</v>
      </c>
      <c r="P8" s="125" t="s">
        <v>81</v>
      </c>
      <c r="Q8" s="230" t="s">
        <v>71</v>
      </c>
      <c r="R8" s="31" t="s">
        <v>74</v>
      </c>
      <c r="S8" s="264" t="s">
        <v>4</v>
      </c>
      <c r="T8" s="230" t="s">
        <v>8</v>
      </c>
      <c r="U8" s="31" t="s">
        <v>9</v>
      </c>
      <c r="V8" s="31" t="s">
        <v>189</v>
      </c>
      <c r="W8" s="31" t="s">
        <v>10</v>
      </c>
      <c r="X8" s="31" t="s">
        <v>191</v>
      </c>
    </row>
    <row r="9" spans="1:24" s="5" customFormat="1" ht="12.75">
      <c r="A9" s="73" t="s">
        <v>13</v>
      </c>
      <c r="B9" s="39">
        <f aca="true" t="shared" si="0" ref="B9:H9">SUM(B11:B38)</f>
        <v>315004344.23999995</v>
      </c>
      <c r="C9" s="39">
        <f t="shared" si="0"/>
        <v>114169177.82000001</v>
      </c>
      <c r="D9" s="39">
        <f t="shared" si="0"/>
        <v>9889864.779999997</v>
      </c>
      <c r="E9" s="39">
        <f t="shared" si="0"/>
        <v>211849.94</v>
      </c>
      <c r="F9" s="39">
        <f t="shared" si="0"/>
        <v>3031650.55</v>
      </c>
      <c r="G9" s="39">
        <f t="shared" si="0"/>
        <v>34723</v>
      </c>
      <c r="H9" s="39">
        <f t="shared" si="0"/>
        <v>6611641.29</v>
      </c>
      <c r="I9" s="39">
        <f>SUM(I11:I38)</f>
        <v>130186731.44</v>
      </c>
      <c r="J9" s="39">
        <f>SUM(J11:J38)</f>
        <v>116056709.88</v>
      </c>
      <c r="K9" s="39">
        <f>SUM(K11:K38)</f>
        <v>1484441.51</v>
      </c>
      <c r="L9" s="39">
        <f>SUM(L11:L38)</f>
        <v>8941553.2</v>
      </c>
      <c r="M9" s="39">
        <f>SUM(M11:M38)</f>
        <v>3704026.85</v>
      </c>
      <c r="N9" s="27" t="s">
        <v>13</v>
      </c>
      <c r="O9" s="39">
        <f aca="true" t="shared" si="1" ref="O9:T9">SUM(O11:O38)</f>
        <v>690705.3400000001</v>
      </c>
      <c r="P9" s="39">
        <f t="shared" si="1"/>
        <v>5103034.2700000005</v>
      </c>
      <c r="Q9" s="39">
        <f t="shared" si="1"/>
        <v>7206902.08</v>
      </c>
      <c r="R9" s="39">
        <f t="shared" si="1"/>
        <v>35657715.42</v>
      </c>
      <c r="S9" s="39">
        <f t="shared" si="1"/>
        <v>13757.26</v>
      </c>
      <c r="T9" s="39">
        <f t="shared" si="1"/>
        <v>2058507.2399999998</v>
      </c>
      <c r="U9" s="39">
        <f>SUM(U11:U38)</f>
        <v>1790878.5899999999</v>
      </c>
      <c r="V9" s="39">
        <f>SUM(V11:V38)</f>
        <v>1751954.48</v>
      </c>
      <c r="W9" s="39">
        <f>SUM(W11:W38)</f>
        <v>8237070</v>
      </c>
      <c r="X9" s="39">
        <f>SUM(X11:X38)</f>
        <v>1225189.74</v>
      </c>
    </row>
    <row r="10" spans="1:24" ht="12.75">
      <c r="A10" s="27"/>
      <c r="B10" s="23"/>
      <c r="C10" s="23"/>
      <c r="D10" s="52"/>
      <c r="E10" s="23"/>
      <c r="F10" s="23"/>
      <c r="G10" s="23"/>
      <c r="H10" s="23"/>
      <c r="I10" s="23"/>
      <c r="J10" s="23"/>
      <c r="K10" s="23"/>
      <c r="L10" s="23"/>
      <c r="M10" s="23"/>
      <c r="N10" s="27"/>
      <c r="O10" s="23"/>
      <c r="P10" s="257"/>
      <c r="Q10" s="257"/>
      <c r="R10" s="257"/>
      <c r="T10" s="257"/>
      <c r="U10" s="23"/>
      <c r="V10" s="257"/>
      <c r="W10" s="23"/>
      <c r="X10" s="23"/>
    </row>
    <row r="11" spans="1:24" ht="12.75">
      <c r="A11" s="27" t="s">
        <v>14</v>
      </c>
      <c r="B11" s="23">
        <f>+C11+D11+I11+SUM(O11:T11)+U11+W11</f>
        <v>5586680.29</v>
      </c>
      <c r="C11" s="52">
        <v>2226685.39</v>
      </c>
      <c r="D11" s="52">
        <f>SUM(E11:H11)</f>
        <v>211748.86</v>
      </c>
      <c r="E11" s="52">
        <v>41844.18</v>
      </c>
      <c r="F11" s="52">
        <v>0</v>
      </c>
      <c r="G11" s="52">
        <v>0</v>
      </c>
      <c r="H11" s="23">
        <v>169904.68</v>
      </c>
      <c r="I11" s="52">
        <f>SUM(J11:M11)</f>
        <v>1853304.08</v>
      </c>
      <c r="J11" s="52">
        <v>1584014.67</v>
      </c>
      <c r="K11" s="52">
        <v>0</v>
      </c>
      <c r="L11" s="52">
        <v>61962.03</v>
      </c>
      <c r="M11" s="52">
        <v>207327.38</v>
      </c>
      <c r="N11" s="27" t="s">
        <v>14</v>
      </c>
      <c r="O11" s="52">
        <v>1892.01</v>
      </c>
      <c r="P11" s="23">
        <v>125000</v>
      </c>
      <c r="Q11" s="23">
        <v>170341.36</v>
      </c>
      <c r="R11" s="23">
        <v>863100</v>
      </c>
      <c r="S11" s="52">
        <v>0</v>
      </c>
      <c r="T11" s="23">
        <v>7380.99</v>
      </c>
      <c r="U11" s="52">
        <v>127227.6</v>
      </c>
      <c r="V11" s="52">
        <v>0</v>
      </c>
      <c r="W11" s="52">
        <v>0</v>
      </c>
      <c r="X11" s="52">
        <v>0</v>
      </c>
    </row>
    <row r="12" spans="1:24" ht="12.75">
      <c r="A12" s="27" t="s">
        <v>15</v>
      </c>
      <c r="B12" s="23">
        <f>+C12+D12+I12+SUM(O12:T12)+U12+W12</f>
        <v>22151290</v>
      </c>
      <c r="C12" s="52">
        <v>7405597</v>
      </c>
      <c r="D12" s="52">
        <f>SUM(E12:H12)</f>
        <v>1314579</v>
      </c>
      <c r="E12" s="52">
        <v>22740</v>
      </c>
      <c r="F12" s="52">
        <v>0</v>
      </c>
      <c r="G12" s="52">
        <v>4531</v>
      </c>
      <c r="H12" s="23">
        <v>1287308</v>
      </c>
      <c r="I12" s="52">
        <f>SUM(J12:M12)</f>
        <v>8337934</v>
      </c>
      <c r="J12" s="52">
        <v>7563345</v>
      </c>
      <c r="K12" s="52">
        <v>0</v>
      </c>
      <c r="L12" s="52">
        <v>424211</v>
      </c>
      <c r="M12" s="52">
        <v>350378</v>
      </c>
      <c r="N12" s="27" t="s">
        <v>15</v>
      </c>
      <c r="O12" s="52">
        <v>133128</v>
      </c>
      <c r="P12" s="23">
        <v>475419</v>
      </c>
      <c r="Q12" s="23">
        <v>555106</v>
      </c>
      <c r="R12" s="23">
        <v>3700446</v>
      </c>
      <c r="S12" s="52">
        <v>0</v>
      </c>
      <c r="T12" s="23">
        <v>218691</v>
      </c>
      <c r="U12" s="52">
        <v>10390</v>
      </c>
      <c r="V12" s="52">
        <v>0</v>
      </c>
      <c r="W12" s="52">
        <v>0</v>
      </c>
      <c r="X12" s="52">
        <v>0</v>
      </c>
    </row>
    <row r="13" spans="1:24" s="102" customFormat="1" ht="12.75">
      <c r="A13" s="61" t="s">
        <v>16</v>
      </c>
      <c r="B13" s="52">
        <f>+C13+D13+I13+SUM(O13:T13)+U13+W13</f>
        <v>32668831.729999997</v>
      </c>
      <c r="C13" s="52">
        <v>11278035.14</v>
      </c>
      <c r="D13" s="52">
        <f>SUM(E13:H13)</f>
        <v>882696.83</v>
      </c>
      <c r="E13" s="52">
        <v>0</v>
      </c>
      <c r="F13" s="52">
        <v>0</v>
      </c>
      <c r="G13" s="52">
        <v>0</v>
      </c>
      <c r="H13" s="23">
        <v>882696.83</v>
      </c>
      <c r="I13" s="52">
        <f>SUM(J13:M13)</f>
        <v>15075161.719999999</v>
      </c>
      <c r="J13" s="52">
        <v>14651685.35</v>
      </c>
      <c r="K13" s="52">
        <v>250990.28</v>
      </c>
      <c r="L13" s="52">
        <v>0</v>
      </c>
      <c r="M13" s="52">
        <v>172486.09</v>
      </c>
      <c r="N13" s="61" t="s">
        <v>16</v>
      </c>
      <c r="O13" s="52">
        <v>37299.06</v>
      </c>
      <c r="P13" s="52">
        <v>0</v>
      </c>
      <c r="Q13" s="52">
        <v>0</v>
      </c>
      <c r="R13" s="52">
        <v>5358212.79</v>
      </c>
      <c r="S13" s="52">
        <v>0</v>
      </c>
      <c r="T13" s="52">
        <v>37426.19</v>
      </c>
      <c r="U13" s="91">
        <v>0</v>
      </c>
      <c r="V13" s="52">
        <v>0</v>
      </c>
      <c r="W13" s="52">
        <v>0</v>
      </c>
      <c r="X13" s="91">
        <v>0</v>
      </c>
    </row>
    <row r="14" spans="1:24" ht="12.75">
      <c r="A14" s="24" t="s">
        <v>17</v>
      </c>
      <c r="B14" s="23">
        <f>+C14+D14+I14+SUM(O14:T14)+U14+W14</f>
        <v>34822538</v>
      </c>
      <c r="C14" s="52">
        <v>14721583</v>
      </c>
      <c r="D14" s="52">
        <f>SUM(E14:H14)</f>
        <v>882227</v>
      </c>
      <c r="E14" s="42">
        <v>144036</v>
      </c>
      <c r="F14" s="52">
        <v>0</v>
      </c>
      <c r="G14" s="52">
        <v>0</v>
      </c>
      <c r="H14" s="23">
        <v>738191</v>
      </c>
      <c r="I14" s="52">
        <f>SUM(J14:M14)</f>
        <v>14464936</v>
      </c>
      <c r="J14" s="52">
        <v>13327900</v>
      </c>
      <c r="K14" s="52">
        <v>0</v>
      </c>
      <c r="L14" s="52">
        <v>948626</v>
      </c>
      <c r="M14" s="52">
        <v>188410</v>
      </c>
      <c r="N14" s="24" t="s">
        <v>17</v>
      </c>
      <c r="O14" s="42">
        <v>104331</v>
      </c>
      <c r="P14" s="23">
        <v>71248</v>
      </c>
      <c r="Q14" s="23">
        <v>1092835</v>
      </c>
      <c r="R14" s="23">
        <v>3413819</v>
      </c>
      <c r="S14" s="52">
        <v>0</v>
      </c>
      <c r="T14" s="23">
        <v>71559</v>
      </c>
      <c r="U14" s="52">
        <v>0</v>
      </c>
      <c r="V14" s="52">
        <v>1593480</v>
      </c>
      <c r="W14" s="52">
        <v>0</v>
      </c>
      <c r="X14" s="52">
        <v>0</v>
      </c>
    </row>
    <row r="15" spans="1:24" ht="12.75">
      <c r="A15" s="24" t="s">
        <v>18</v>
      </c>
      <c r="B15" s="23">
        <f>+C15+D15+I15+SUM(O15:T15)+U15+W15</f>
        <v>5549490.47</v>
      </c>
      <c r="C15" s="52">
        <v>2374984.88</v>
      </c>
      <c r="D15" s="52">
        <f>SUM(E15:H15)</f>
        <v>92221.71</v>
      </c>
      <c r="E15" s="52">
        <v>0</v>
      </c>
      <c r="F15" s="52">
        <v>0</v>
      </c>
      <c r="G15" s="52">
        <v>0</v>
      </c>
      <c r="H15" s="23">
        <v>92221.71</v>
      </c>
      <c r="I15" s="52">
        <f>SUM(J15:M15)</f>
        <v>2059742.12</v>
      </c>
      <c r="J15" s="52">
        <v>1648099.4</v>
      </c>
      <c r="K15" s="52">
        <v>250651</v>
      </c>
      <c r="L15" s="52">
        <v>97730.6</v>
      </c>
      <c r="M15" s="52">
        <v>63261.12</v>
      </c>
      <c r="N15" s="24" t="s">
        <v>18</v>
      </c>
      <c r="O15" s="52">
        <v>0</v>
      </c>
      <c r="P15" s="23">
        <v>156791</v>
      </c>
      <c r="Q15" s="23">
        <v>181679.54</v>
      </c>
      <c r="R15" s="23">
        <v>646243.58</v>
      </c>
      <c r="S15" s="52">
        <v>0</v>
      </c>
      <c r="T15" s="23">
        <v>20445.35</v>
      </c>
      <c r="U15" s="52">
        <v>17382.29</v>
      </c>
      <c r="V15" s="52">
        <v>0</v>
      </c>
      <c r="W15" s="52">
        <v>0</v>
      </c>
      <c r="X15" s="52">
        <v>0</v>
      </c>
    </row>
    <row r="16" spans="1:24" ht="12.75">
      <c r="A16" s="24"/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4"/>
      <c r="O16" s="52"/>
      <c r="P16" s="23"/>
      <c r="Q16" s="23"/>
      <c r="R16" s="23"/>
      <c r="S16" s="23"/>
      <c r="T16" s="23"/>
      <c r="U16" s="52"/>
      <c r="V16" s="257"/>
      <c r="W16" s="52"/>
      <c r="X16" s="52"/>
    </row>
    <row r="17" spans="1:24" ht="12.75">
      <c r="A17" s="24" t="s">
        <v>19</v>
      </c>
      <c r="B17" s="23">
        <f>+C17+D17+I17+SUM(O17:T17)+U17+W17</f>
        <v>2187553.81</v>
      </c>
      <c r="C17" s="52">
        <v>903752.22</v>
      </c>
      <c r="D17" s="52">
        <f>SUM(E17:H17)</f>
        <v>64472.17</v>
      </c>
      <c r="E17" s="52">
        <v>0</v>
      </c>
      <c r="F17" s="52">
        <v>0</v>
      </c>
      <c r="G17" s="52">
        <v>2000</v>
      </c>
      <c r="H17" s="23">
        <v>62472.17</v>
      </c>
      <c r="I17" s="52">
        <f>SUM(J17:M17)</f>
        <v>919649.11</v>
      </c>
      <c r="J17" s="52">
        <v>800543.6</v>
      </c>
      <c r="K17" s="52">
        <v>0</v>
      </c>
      <c r="L17" s="52">
        <v>73528.17</v>
      </c>
      <c r="M17" s="52">
        <v>45577.34</v>
      </c>
      <c r="N17" s="24" t="s">
        <v>19</v>
      </c>
      <c r="O17" s="52">
        <v>2141.78</v>
      </c>
      <c r="P17" s="52">
        <v>58000</v>
      </c>
      <c r="Q17" s="23">
        <v>64459.22</v>
      </c>
      <c r="R17" s="23">
        <v>161631.66</v>
      </c>
      <c r="S17" s="52">
        <v>0</v>
      </c>
      <c r="T17" s="23">
        <v>3118.67</v>
      </c>
      <c r="U17" s="52">
        <v>10328.98</v>
      </c>
      <c r="V17" s="52">
        <v>64022.07</v>
      </c>
      <c r="W17" s="52">
        <v>0</v>
      </c>
      <c r="X17" s="52">
        <v>0</v>
      </c>
    </row>
    <row r="18" spans="1:24" ht="12.75">
      <c r="A18" s="24" t="s">
        <v>20</v>
      </c>
      <c r="B18" s="23">
        <f>+C18+D18+I18+SUM(O18:T18)+U18+W18</f>
        <v>6545583.49</v>
      </c>
      <c r="C18" s="52">
        <v>2699728.81</v>
      </c>
      <c r="D18" s="52">
        <f>SUM(E18:H18)</f>
        <v>30</v>
      </c>
      <c r="E18" s="52">
        <v>0</v>
      </c>
      <c r="F18" s="52">
        <v>0</v>
      </c>
      <c r="G18" s="52">
        <v>0</v>
      </c>
      <c r="H18" s="23">
        <v>30</v>
      </c>
      <c r="I18" s="52">
        <f>SUM(J18:M18)</f>
        <v>2497695.06</v>
      </c>
      <c r="J18" s="52">
        <v>2250045.99</v>
      </c>
      <c r="K18" s="52">
        <v>0</v>
      </c>
      <c r="L18" s="52">
        <v>137153.31</v>
      </c>
      <c r="M18" s="52">
        <v>110495.76</v>
      </c>
      <c r="N18" s="24" t="s">
        <v>20</v>
      </c>
      <c r="O18" s="52">
        <v>433.1</v>
      </c>
      <c r="P18" s="23">
        <v>202669.68</v>
      </c>
      <c r="Q18" s="23">
        <v>196754.99</v>
      </c>
      <c r="R18" s="23">
        <v>880944.74</v>
      </c>
      <c r="S18" s="42">
        <v>0</v>
      </c>
      <c r="T18" s="23">
        <v>39861.53</v>
      </c>
      <c r="U18" s="52">
        <v>27465.58</v>
      </c>
      <c r="V18" s="52">
        <v>0</v>
      </c>
      <c r="W18" s="52">
        <v>0</v>
      </c>
      <c r="X18" s="52">
        <v>0</v>
      </c>
    </row>
    <row r="19" spans="1:24" ht="12.75">
      <c r="A19" s="24" t="s">
        <v>21</v>
      </c>
      <c r="B19" s="23">
        <f>+C19+D19+I19+SUM(O19:T19)+U19+W19</f>
        <v>5734452.85</v>
      </c>
      <c r="C19" s="52">
        <v>2320629.97</v>
      </c>
      <c r="D19" s="52">
        <f>SUM(E19:H19)</f>
        <v>40292.84</v>
      </c>
      <c r="E19" s="52">
        <v>2419</v>
      </c>
      <c r="F19" s="52">
        <v>0</v>
      </c>
      <c r="G19" s="52">
        <v>0</v>
      </c>
      <c r="H19" s="23">
        <v>37873.84</v>
      </c>
      <c r="I19" s="52">
        <f>SUM(J19:M19)</f>
        <v>2529942.7</v>
      </c>
      <c r="J19" s="52">
        <v>2214094.96</v>
      </c>
      <c r="K19" s="52">
        <v>0</v>
      </c>
      <c r="L19" s="52">
        <v>146428.22</v>
      </c>
      <c r="M19" s="52">
        <v>169419.52</v>
      </c>
      <c r="N19" s="24" t="s">
        <v>21</v>
      </c>
      <c r="O19" s="52">
        <v>20097.16</v>
      </c>
      <c r="P19" s="23">
        <v>124951</v>
      </c>
      <c r="Q19" s="23">
        <v>172927.77</v>
      </c>
      <c r="R19" s="23">
        <v>260699.46</v>
      </c>
      <c r="S19" s="52">
        <v>0</v>
      </c>
      <c r="T19" s="23">
        <v>12430.95</v>
      </c>
      <c r="U19" s="52">
        <v>15411</v>
      </c>
      <c r="V19" s="52">
        <v>0</v>
      </c>
      <c r="W19" s="52">
        <v>237070</v>
      </c>
      <c r="X19" s="52">
        <v>0</v>
      </c>
    </row>
    <row r="20" spans="1:24" ht="12.75">
      <c r="A20" s="24" t="s">
        <v>22</v>
      </c>
      <c r="B20" s="23">
        <f>+C20+D20+I20+SUM(O20:T20)+U20+W20</f>
        <v>10226252.86</v>
      </c>
      <c r="C20" s="52">
        <v>3772351.59</v>
      </c>
      <c r="D20" s="52">
        <f>SUM(E20:H20)</f>
        <v>109186.99</v>
      </c>
      <c r="E20" s="52">
        <v>0</v>
      </c>
      <c r="F20" s="52">
        <v>0</v>
      </c>
      <c r="G20" s="52">
        <v>0</v>
      </c>
      <c r="H20" s="23">
        <v>109186.99</v>
      </c>
      <c r="I20" s="52">
        <f>SUM(J20:M20)</f>
        <v>4742294.14</v>
      </c>
      <c r="J20" s="52">
        <v>3558528.63</v>
      </c>
      <c r="K20" s="52">
        <v>503469.31</v>
      </c>
      <c r="L20" s="52">
        <v>250590.32</v>
      </c>
      <c r="M20" s="52">
        <v>429705.88</v>
      </c>
      <c r="N20" s="24" t="s">
        <v>22</v>
      </c>
      <c r="O20" s="42">
        <v>25347</v>
      </c>
      <c r="P20" s="23">
        <v>461256.38</v>
      </c>
      <c r="Q20" s="23">
        <v>267578.07</v>
      </c>
      <c r="R20" s="23">
        <v>744519.25</v>
      </c>
      <c r="S20" s="52">
        <v>0</v>
      </c>
      <c r="T20" s="23">
        <v>30519.23</v>
      </c>
      <c r="U20" s="52">
        <v>73200.20999999999</v>
      </c>
      <c r="V20" s="52">
        <v>0</v>
      </c>
      <c r="W20" s="52">
        <v>0</v>
      </c>
      <c r="X20" s="52">
        <v>0</v>
      </c>
    </row>
    <row r="21" spans="1:24" ht="12.75">
      <c r="A21" s="24" t="s">
        <v>23</v>
      </c>
      <c r="B21" s="23">
        <f>+C21+D21+I21+SUM(O21:T21)+U21+W21</f>
        <v>2290497.7800000003</v>
      </c>
      <c r="C21" s="52">
        <v>799411</v>
      </c>
      <c r="D21" s="52">
        <f>SUM(E21:H21)</f>
        <v>40569.8</v>
      </c>
      <c r="E21" s="52">
        <v>0</v>
      </c>
      <c r="F21" s="52">
        <v>0</v>
      </c>
      <c r="G21" s="52">
        <v>1688</v>
      </c>
      <c r="H21" s="23">
        <v>38881.8</v>
      </c>
      <c r="I21" s="52">
        <f>SUM(J21:M21)</f>
        <v>961391.53</v>
      </c>
      <c r="J21" s="52">
        <v>782453.74</v>
      </c>
      <c r="K21" s="52">
        <v>0</v>
      </c>
      <c r="L21" s="52">
        <v>49156.54</v>
      </c>
      <c r="M21" s="52">
        <v>129781.25</v>
      </c>
      <c r="N21" s="24" t="s">
        <v>23</v>
      </c>
      <c r="O21" s="52">
        <v>3413.19</v>
      </c>
      <c r="P21" s="23">
        <v>51515.21</v>
      </c>
      <c r="Q21" s="23">
        <v>65894.97</v>
      </c>
      <c r="R21" s="52">
        <v>357775</v>
      </c>
      <c r="S21" s="52">
        <v>7077.08</v>
      </c>
      <c r="T21" s="23">
        <v>0</v>
      </c>
      <c r="U21" s="52">
        <v>3450</v>
      </c>
      <c r="V21" s="52">
        <v>2417</v>
      </c>
      <c r="W21" s="52">
        <v>0</v>
      </c>
      <c r="X21" s="52">
        <v>0</v>
      </c>
    </row>
    <row r="22" spans="1:24" ht="12.75">
      <c r="A22" s="24"/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57"/>
      <c r="N22" s="24"/>
      <c r="O22" s="52"/>
      <c r="P22" s="23"/>
      <c r="Q22" s="23"/>
      <c r="R22" s="23"/>
      <c r="S22" s="23"/>
      <c r="T22" s="23"/>
      <c r="U22" s="52"/>
      <c r="V22" s="257"/>
      <c r="W22" s="257"/>
      <c r="X22" s="52"/>
    </row>
    <row r="23" spans="1:24" ht="12.75">
      <c r="A23" s="24" t="s">
        <v>24</v>
      </c>
      <c r="B23" s="23">
        <f>+C23+D23+I23+SUM(O23:T23)+U23+W23</f>
        <v>11635911</v>
      </c>
      <c r="C23" s="52">
        <v>4095371</v>
      </c>
      <c r="D23" s="52">
        <f>SUM(E23:H23)</f>
        <v>130424</v>
      </c>
      <c r="E23" s="52">
        <v>0</v>
      </c>
      <c r="F23" s="42">
        <v>107098</v>
      </c>
      <c r="G23" s="42">
        <v>1058</v>
      </c>
      <c r="H23" s="23">
        <v>22268</v>
      </c>
      <c r="I23" s="52">
        <f>SUM(J23:M23)</f>
        <v>4106614</v>
      </c>
      <c r="J23" s="52">
        <v>3810827</v>
      </c>
      <c r="K23" s="42">
        <v>0</v>
      </c>
      <c r="L23" s="52">
        <v>160033</v>
      </c>
      <c r="M23" s="52">
        <v>135754</v>
      </c>
      <c r="N23" s="24" t="s">
        <v>24</v>
      </c>
      <c r="O23" s="52">
        <v>15886</v>
      </c>
      <c r="P23" s="23">
        <v>236941</v>
      </c>
      <c r="Q23" s="23">
        <v>257840</v>
      </c>
      <c r="R23" s="23">
        <v>1910936</v>
      </c>
      <c r="S23" s="23">
        <v>0</v>
      </c>
      <c r="T23" s="23">
        <v>881899</v>
      </c>
      <c r="U23" s="52">
        <v>0</v>
      </c>
      <c r="V23" s="52">
        <v>0</v>
      </c>
      <c r="W23" s="52">
        <v>0</v>
      </c>
      <c r="X23" s="52">
        <v>0</v>
      </c>
    </row>
    <row r="24" spans="1:24" ht="12.75">
      <c r="A24" s="24" t="s">
        <v>25</v>
      </c>
      <c r="B24" s="23">
        <f>+C24+D24+I24+SUM(O24:T24)+U24+W24</f>
        <v>2692443</v>
      </c>
      <c r="C24" s="52">
        <v>1121978</v>
      </c>
      <c r="D24" s="52">
        <f>SUM(E24:H24)</f>
        <v>38822</v>
      </c>
      <c r="E24" s="52">
        <v>0</v>
      </c>
      <c r="F24" s="52">
        <v>0</v>
      </c>
      <c r="G24" s="52">
        <v>11200</v>
      </c>
      <c r="H24" s="23">
        <v>27622</v>
      </c>
      <c r="I24" s="52">
        <f>SUM(J24:M24)</f>
        <v>1057161</v>
      </c>
      <c r="J24" s="52">
        <v>986928</v>
      </c>
      <c r="K24" s="52">
        <v>0</v>
      </c>
      <c r="L24" s="52">
        <v>19671</v>
      </c>
      <c r="M24" s="52">
        <v>50562</v>
      </c>
      <c r="N24" s="24" t="s">
        <v>25</v>
      </c>
      <c r="O24" s="52">
        <v>21300</v>
      </c>
      <c r="P24" s="23">
        <v>76102</v>
      </c>
      <c r="Q24" s="23">
        <v>84184</v>
      </c>
      <c r="R24" s="23">
        <v>260062</v>
      </c>
      <c r="S24" s="52">
        <v>0</v>
      </c>
      <c r="T24" s="23">
        <v>32834</v>
      </c>
      <c r="U24" s="52">
        <v>0</v>
      </c>
      <c r="V24" s="52">
        <v>0</v>
      </c>
      <c r="W24" s="52">
        <v>0</v>
      </c>
      <c r="X24" s="52">
        <v>0</v>
      </c>
    </row>
    <row r="25" spans="1:24" ht="12.75">
      <c r="A25" s="24" t="s">
        <v>26</v>
      </c>
      <c r="B25" s="23">
        <f>+C25+D25+I25+SUM(O25:T25)+U25+W25</f>
        <v>14461086.949999997</v>
      </c>
      <c r="C25" s="52">
        <v>5149819.16</v>
      </c>
      <c r="D25" s="52">
        <f>SUM(E25:H25)</f>
        <v>315400.51</v>
      </c>
      <c r="E25" s="52">
        <v>0</v>
      </c>
      <c r="F25" s="52">
        <v>0</v>
      </c>
      <c r="G25" s="52">
        <v>8030</v>
      </c>
      <c r="H25" s="23">
        <v>307370.51</v>
      </c>
      <c r="I25" s="52">
        <f>SUM(J25:M25)</f>
        <v>6826558.449999999</v>
      </c>
      <c r="J25" s="52">
        <v>6317311.93</v>
      </c>
      <c r="K25" s="52">
        <v>0</v>
      </c>
      <c r="L25" s="52">
        <v>0</v>
      </c>
      <c r="M25" s="52">
        <v>509246.52</v>
      </c>
      <c r="N25" s="24" t="s">
        <v>26</v>
      </c>
      <c r="O25" s="52">
        <v>32568.24</v>
      </c>
      <c r="P25" s="23">
        <v>193911.13</v>
      </c>
      <c r="Q25" s="23">
        <v>396575.68</v>
      </c>
      <c r="R25" s="23">
        <v>1067291.38</v>
      </c>
      <c r="S25" s="52">
        <v>0</v>
      </c>
      <c r="T25" s="23">
        <v>2801.28</v>
      </c>
      <c r="U25" s="52">
        <v>476161.12</v>
      </c>
      <c r="V25" s="52">
        <v>0</v>
      </c>
      <c r="W25" s="52">
        <v>0</v>
      </c>
      <c r="X25" s="52">
        <v>0</v>
      </c>
    </row>
    <row r="26" spans="1:24" ht="12.75">
      <c r="A26" s="24" t="s">
        <v>27</v>
      </c>
      <c r="B26" s="23">
        <f>+C26+D26+I26+SUM(O26:T26)+U26+W26</f>
        <v>11724558</v>
      </c>
      <c r="C26" s="52">
        <v>4217439</v>
      </c>
      <c r="D26" s="52">
        <f>SUM(E26:H26)</f>
        <v>358578</v>
      </c>
      <c r="E26" s="52">
        <v>0</v>
      </c>
      <c r="F26" s="52">
        <v>0</v>
      </c>
      <c r="G26" s="52">
        <v>0</v>
      </c>
      <c r="H26" s="23">
        <v>358578</v>
      </c>
      <c r="I26" s="52">
        <f>SUM(J26:M26)</f>
        <v>4447160</v>
      </c>
      <c r="J26" s="52">
        <v>4353010</v>
      </c>
      <c r="K26" s="52">
        <v>0</v>
      </c>
      <c r="L26" s="52">
        <v>0</v>
      </c>
      <c r="M26" s="52">
        <v>94150</v>
      </c>
      <c r="N26" s="24" t="s">
        <v>27</v>
      </c>
      <c r="O26" s="52">
        <v>10726</v>
      </c>
      <c r="P26" s="52">
        <v>0</v>
      </c>
      <c r="Q26" s="52">
        <v>0</v>
      </c>
      <c r="R26" s="52">
        <v>2658070</v>
      </c>
      <c r="S26" s="52">
        <v>0</v>
      </c>
      <c r="T26" s="23">
        <v>0</v>
      </c>
      <c r="U26" s="52">
        <v>32585</v>
      </c>
      <c r="V26" s="52">
        <v>0</v>
      </c>
      <c r="W26" s="52">
        <v>0</v>
      </c>
      <c r="X26" s="52">
        <v>0</v>
      </c>
    </row>
    <row r="27" spans="1:24" ht="12.75">
      <c r="A27" s="24" t="s">
        <v>28</v>
      </c>
      <c r="B27" s="23">
        <f>+C27+D27+I27+SUM(O27:T27)+U27+W27</f>
        <v>1183368.09</v>
      </c>
      <c r="C27" s="52">
        <v>469923.89</v>
      </c>
      <c r="D27" s="52">
        <f>SUM(E27:H27)</f>
        <v>75952.1</v>
      </c>
      <c r="E27" s="52">
        <v>0</v>
      </c>
      <c r="F27" s="52">
        <v>0</v>
      </c>
      <c r="G27" s="52">
        <v>0</v>
      </c>
      <c r="H27" s="23">
        <v>75952.1</v>
      </c>
      <c r="I27" s="52">
        <f>SUM(J27:M27)</f>
        <v>572434.75</v>
      </c>
      <c r="J27" s="52">
        <v>405150.5</v>
      </c>
      <c r="K27" s="52">
        <v>0</v>
      </c>
      <c r="L27" s="52">
        <v>0</v>
      </c>
      <c r="M27" s="52">
        <v>167284.25</v>
      </c>
      <c r="N27" s="24" t="s">
        <v>28</v>
      </c>
      <c r="O27" s="52">
        <v>0</v>
      </c>
      <c r="P27" s="52">
        <v>0</v>
      </c>
      <c r="Q27" s="23">
        <v>30529.14</v>
      </c>
      <c r="R27" s="23">
        <v>0</v>
      </c>
      <c r="S27" s="52">
        <v>4723.49</v>
      </c>
      <c r="T27" s="23">
        <v>20442.22</v>
      </c>
      <c r="U27" s="52">
        <v>9362.5</v>
      </c>
      <c r="V27" s="52">
        <v>0</v>
      </c>
      <c r="W27" s="52">
        <v>0</v>
      </c>
      <c r="X27" s="52">
        <v>0</v>
      </c>
    </row>
    <row r="28" spans="1:24" ht="12.75">
      <c r="A28" s="24"/>
      <c r="B28" s="23"/>
      <c r="C28" s="52"/>
      <c r="D28" s="52"/>
      <c r="E28" s="52"/>
      <c r="F28" s="52"/>
      <c r="G28" s="52"/>
      <c r="H28" s="52"/>
      <c r="I28" s="52"/>
      <c r="J28" s="257"/>
      <c r="K28" s="52"/>
      <c r="L28" s="257"/>
      <c r="M28" s="52"/>
      <c r="N28" s="24"/>
      <c r="O28" s="52"/>
      <c r="P28" s="23"/>
      <c r="Q28" s="23"/>
      <c r="R28" s="23"/>
      <c r="S28" s="23"/>
      <c r="T28" s="23"/>
      <c r="U28" s="52"/>
      <c r="V28" s="257"/>
      <c r="W28" s="52"/>
      <c r="X28" s="52"/>
    </row>
    <row r="29" spans="1:24" ht="12.75">
      <c r="A29" s="75" t="s">
        <v>148</v>
      </c>
      <c r="B29" s="23">
        <f>+C29+D29+I29+SUM(O29:T29)+U29+W29</f>
        <v>44231621.45000001</v>
      </c>
      <c r="C29" s="52">
        <v>18357863.36</v>
      </c>
      <c r="D29" s="52">
        <f>SUM(E29:H29)</f>
        <v>954753.3200000001</v>
      </c>
      <c r="E29" s="42">
        <v>0</v>
      </c>
      <c r="F29" s="52">
        <v>767602.67</v>
      </c>
      <c r="G29" s="52">
        <v>0</v>
      </c>
      <c r="H29" s="23">
        <v>187150.65</v>
      </c>
      <c r="I29" s="52">
        <f>SUM(J29:M29)</f>
        <v>16642582.66</v>
      </c>
      <c r="J29" s="52">
        <v>14800535.78</v>
      </c>
      <c r="K29" s="52">
        <v>0</v>
      </c>
      <c r="L29" s="52">
        <v>1755272.16</v>
      </c>
      <c r="M29" s="52">
        <v>86774.72</v>
      </c>
      <c r="N29" s="27" t="s">
        <v>148</v>
      </c>
      <c r="O29" s="52">
        <v>136513.65</v>
      </c>
      <c r="P29" s="23">
        <v>807441</v>
      </c>
      <c r="Q29" s="23">
        <v>1358232.33</v>
      </c>
      <c r="R29" s="23">
        <v>5647711.67</v>
      </c>
      <c r="S29" s="52">
        <v>0</v>
      </c>
      <c r="T29" s="23">
        <v>181110.44</v>
      </c>
      <c r="U29" s="52">
        <v>145413.02</v>
      </c>
      <c r="V29" s="52">
        <v>0</v>
      </c>
      <c r="W29" s="52">
        <v>0</v>
      </c>
      <c r="X29" s="52">
        <v>1067930.74</v>
      </c>
    </row>
    <row r="30" spans="1:24" ht="12.75">
      <c r="A30" s="24" t="s">
        <v>29</v>
      </c>
      <c r="B30" s="23">
        <f>+C30+D30+I30+SUM(O30:T30)+U30+W30</f>
        <v>70796632</v>
      </c>
      <c r="C30" s="52">
        <v>22185258</v>
      </c>
      <c r="D30" s="52">
        <f>SUM(E30:H30)</f>
        <v>1873099</v>
      </c>
      <c r="E30" s="52">
        <v>0</v>
      </c>
      <c r="F30" s="52">
        <v>0</v>
      </c>
      <c r="G30" s="52">
        <v>0</v>
      </c>
      <c r="H30" s="23">
        <v>1873099</v>
      </c>
      <c r="I30" s="52">
        <f>SUM(J30:M30)</f>
        <v>29602789</v>
      </c>
      <c r="J30" s="52">
        <v>29502579</v>
      </c>
      <c r="K30" s="52">
        <v>0</v>
      </c>
      <c r="L30" s="52">
        <v>0</v>
      </c>
      <c r="M30" s="52">
        <v>100210</v>
      </c>
      <c r="N30" s="24" t="s">
        <v>29</v>
      </c>
      <c r="O30" s="52">
        <v>0</v>
      </c>
      <c r="P30" s="23">
        <v>1543228</v>
      </c>
      <c r="Q30" s="23">
        <v>1578043</v>
      </c>
      <c r="R30" s="23">
        <v>5287342</v>
      </c>
      <c r="S30" s="52">
        <v>0</v>
      </c>
      <c r="T30" s="23">
        <v>176328</v>
      </c>
      <c r="U30" s="52">
        <v>550545</v>
      </c>
      <c r="V30" s="52">
        <v>0</v>
      </c>
      <c r="W30" s="52">
        <v>8000000</v>
      </c>
      <c r="X30" s="52">
        <v>0</v>
      </c>
    </row>
    <row r="31" spans="1:24" ht="12.75">
      <c r="A31" s="24" t="s">
        <v>30</v>
      </c>
      <c r="B31" s="23">
        <f>+C31+D31+I31+SUM(O31:T31)+U31+W31</f>
        <v>2347345.1399999997</v>
      </c>
      <c r="C31" s="52">
        <v>22728</v>
      </c>
      <c r="D31" s="52">
        <f>SUM(E31:H31)</f>
        <v>2206439.8899999997</v>
      </c>
      <c r="E31" s="52">
        <v>0</v>
      </c>
      <c r="F31" s="52">
        <v>2156949.88</v>
      </c>
      <c r="G31" s="52">
        <v>0</v>
      </c>
      <c r="H31" s="23">
        <v>49490.01</v>
      </c>
      <c r="I31" s="52">
        <f>SUM(J31:M31)</f>
        <v>40756.93</v>
      </c>
      <c r="J31" s="52">
        <v>0</v>
      </c>
      <c r="K31" s="52">
        <v>0</v>
      </c>
      <c r="L31" s="52">
        <v>276.74</v>
      </c>
      <c r="M31" s="52">
        <v>40480.19</v>
      </c>
      <c r="N31" s="24" t="s">
        <v>30</v>
      </c>
      <c r="O31" s="52">
        <v>496.01</v>
      </c>
      <c r="P31" s="52">
        <v>0</v>
      </c>
      <c r="Q31" s="52">
        <v>0</v>
      </c>
      <c r="R31" s="52">
        <v>0</v>
      </c>
      <c r="S31" s="52">
        <v>0</v>
      </c>
      <c r="T31" s="23">
        <v>1119.39</v>
      </c>
      <c r="U31" s="52">
        <v>75804.92</v>
      </c>
      <c r="V31" s="52">
        <v>0</v>
      </c>
      <c r="W31" s="52">
        <v>0</v>
      </c>
      <c r="X31" s="52">
        <v>0</v>
      </c>
    </row>
    <row r="32" spans="1:24" ht="12.75">
      <c r="A32" s="24" t="s">
        <v>31</v>
      </c>
      <c r="B32" s="23">
        <f>+C32+D32+I32+SUM(O32:T32)+U32+W32</f>
        <v>6114903.66</v>
      </c>
      <c r="C32" s="52">
        <v>2361512.34</v>
      </c>
      <c r="D32" s="52">
        <f>SUM(E32:H32)</f>
        <v>75122.95</v>
      </c>
      <c r="E32" s="52">
        <v>810.76</v>
      </c>
      <c r="F32" s="52">
        <v>0</v>
      </c>
      <c r="G32" s="52">
        <v>0</v>
      </c>
      <c r="H32" s="23">
        <v>74312.19</v>
      </c>
      <c r="I32" s="52">
        <f>SUM(J32:M32)</f>
        <v>2681008.09</v>
      </c>
      <c r="J32" s="52">
        <v>2401830.02</v>
      </c>
      <c r="K32" s="52">
        <v>0</v>
      </c>
      <c r="L32" s="52">
        <v>168443.27</v>
      </c>
      <c r="M32" s="52">
        <v>110734.8</v>
      </c>
      <c r="N32" s="24" t="s">
        <v>31</v>
      </c>
      <c r="O32" s="52">
        <v>23236.28</v>
      </c>
      <c r="P32" s="23">
        <v>131901.87</v>
      </c>
      <c r="Q32" s="23">
        <v>172478.55</v>
      </c>
      <c r="R32" s="23">
        <v>468960.89</v>
      </c>
      <c r="S32" s="23">
        <v>0</v>
      </c>
      <c r="T32" s="23">
        <v>187066.69</v>
      </c>
      <c r="U32" s="52">
        <v>13616</v>
      </c>
      <c r="V32" s="52">
        <v>92035.41</v>
      </c>
      <c r="W32" s="52">
        <v>0</v>
      </c>
      <c r="X32" s="52">
        <v>0</v>
      </c>
    </row>
    <row r="33" spans="1:24" ht="12.75">
      <c r="A33" s="24" t="s">
        <v>32</v>
      </c>
      <c r="B33" s="23">
        <f>+C33+D33+I33+SUM(O33:T33)+U33+W33</f>
        <v>1382933.09</v>
      </c>
      <c r="C33" s="52">
        <v>540762.48</v>
      </c>
      <c r="D33" s="52">
        <f>SUM(E33:H33)</f>
        <v>18161.37</v>
      </c>
      <c r="E33" s="52">
        <v>0</v>
      </c>
      <c r="F33" s="42">
        <v>0</v>
      </c>
      <c r="G33" s="52">
        <v>0</v>
      </c>
      <c r="H33" s="23">
        <v>18161.37</v>
      </c>
      <c r="I33" s="52">
        <f>SUM(J33:M33)</f>
        <v>643927.56</v>
      </c>
      <c r="J33" s="52">
        <v>587528.87</v>
      </c>
      <c r="K33" s="52">
        <v>0</v>
      </c>
      <c r="L33" s="52">
        <v>43826.28</v>
      </c>
      <c r="M33" s="52">
        <v>12572.41</v>
      </c>
      <c r="N33" s="24" t="s">
        <v>32</v>
      </c>
      <c r="O33" s="52">
        <v>4655.56</v>
      </c>
      <c r="P33" s="23">
        <v>30696.24</v>
      </c>
      <c r="Q33" s="23">
        <v>39853.83</v>
      </c>
      <c r="R33" s="23">
        <v>91608.48</v>
      </c>
      <c r="S33" s="52">
        <v>0</v>
      </c>
      <c r="T33" s="23">
        <v>4634.82</v>
      </c>
      <c r="U33" s="52">
        <v>8632.75</v>
      </c>
      <c r="V33" s="52">
        <v>0</v>
      </c>
      <c r="W33" s="52">
        <v>0</v>
      </c>
      <c r="X33" s="52">
        <v>0</v>
      </c>
    </row>
    <row r="34" spans="1:24" ht="12.75">
      <c r="A34" s="24"/>
      <c r="B34" s="23"/>
      <c r="C34" s="52"/>
      <c r="D34" s="52"/>
      <c r="E34" s="52"/>
      <c r="F34" s="52"/>
      <c r="G34" s="52"/>
      <c r="H34" s="52"/>
      <c r="I34" s="52"/>
      <c r="J34" s="257"/>
      <c r="K34" s="52"/>
      <c r="L34" s="257"/>
      <c r="M34" s="52"/>
      <c r="N34" s="24"/>
      <c r="O34" s="52"/>
      <c r="P34" s="23"/>
      <c r="Q34" s="23"/>
      <c r="R34" s="23"/>
      <c r="S34" s="23"/>
      <c r="T34" s="23"/>
      <c r="U34" s="52"/>
      <c r="V34" s="257"/>
      <c r="W34" s="52"/>
      <c r="X34" s="52"/>
    </row>
    <row r="35" spans="1:24" ht="12.75">
      <c r="A35" s="24" t="s">
        <v>33</v>
      </c>
      <c r="B35" s="23">
        <f>+C35+D35+I35+SUM(O35:T35)+U35+W35</f>
        <v>1691629.43</v>
      </c>
      <c r="C35" s="52">
        <v>530033.83</v>
      </c>
      <c r="D35" s="52">
        <f>SUM(E35:H35)</f>
        <v>33756.490000000005</v>
      </c>
      <c r="E35" s="52">
        <v>0</v>
      </c>
      <c r="F35" s="52">
        <v>0</v>
      </c>
      <c r="G35" s="52">
        <v>2100</v>
      </c>
      <c r="H35" s="23">
        <v>31656.49</v>
      </c>
      <c r="I35" s="52">
        <f>SUM(J35:M35)</f>
        <v>816892.13</v>
      </c>
      <c r="J35" s="52">
        <v>757386.2</v>
      </c>
      <c r="K35" s="52">
        <v>0</v>
      </c>
      <c r="L35" s="52">
        <v>57097.8</v>
      </c>
      <c r="M35" s="52">
        <v>2408.13</v>
      </c>
      <c r="N35" s="24" t="s">
        <v>33</v>
      </c>
      <c r="O35" s="52">
        <v>2337.21</v>
      </c>
      <c r="P35" s="23">
        <v>30734</v>
      </c>
      <c r="Q35" s="23">
        <v>39724.79</v>
      </c>
      <c r="R35" s="23">
        <v>228341.1</v>
      </c>
      <c r="S35" s="23">
        <v>1956.69</v>
      </c>
      <c r="T35" s="23">
        <v>7853.19</v>
      </c>
      <c r="U35" s="52">
        <v>0</v>
      </c>
      <c r="V35" s="52">
        <v>0</v>
      </c>
      <c r="W35" s="52">
        <v>0</v>
      </c>
      <c r="X35" s="52">
        <v>0</v>
      </c>
    </row>
    <row r="36" spans="1:24" ht="12.75">
      <c r="A36" s="24" t="s">
        <v>34</v>
      </c>
      <c r="B36" s="23">
        <f>+C36+D36+I36+SUM(O36:T36)+U36+W36</f>
        <v>9799924.96</v>
      </c>
      <c r="C36" s="52">
        <v>3407608.86</v>
      </c>
      <c r="D36" s="52">
        <f>SUM(E36:H36)</f>
        <v>122110.85</v>
      </c>
      <c r="E36" s="52">
        <v>0</v>
      </c>
      <c r="F36" s="52">
        <v>0</v>
      </c>
      <c r="G36" s="52">
        <v>0</v>
      </c>
      <c r="H36" s="23">
        <v>122110.85</v>
      </c>
      <c r="I36" s="52">
        <f>SUM(J36:M36)</f>
        <v>4852627.5</v>
      </c>
      <c r="J36" s="52">
        <v>0</v>
      </c>
      <c r="K36" s="52">
        <v>418349</v>
      </c>
      <c r="L36" s="52">
        <v>4260901.28</v>
      </c>
      <c r="M36" s="52">
        <v>173377.22</v>
      </c>
      <c r="N36" s="24" t="s">
        <v>34</v>
      </c>
      <c r="O36" s="52">
        <v>28627.56</v>
      </c>
      <c r="P36" s="23">
        <v>226327.97</v>
      </c>
      <c r="Q36" s="23">
        <v>248008.39</v>
      </c>
      <c r="R36" s="23">
        <v>747502.39</v>
      </c>
      <c r="S36" s="23">
        <v>0</v>
      </c>
      <c r="T36" s="23">
        <v>19604.22</v>
      </c>
      <c r="U36" s="52">
        <v>147507.22</v>
      </c>
      <c r="V36" s="52">
        <v>0</v>
      </c>
      <c r="W36" s="52">
        <v>0</v>
      </c>
      <c r="X36" s="52">
        <v>157259</v>
      </c>
    </row>
    <row r="37" spans="1:24" ht="12.75">
      <c r="A37" s="24" t="s">
        <v>35</v>
      </c>
      <c r="B37" s="23">
        <f>+C37+D37+I37+SUM(O37:T37)+U37+W37</f>
        <v>6645237.140000001</v>
      </c>
      <c r="C37" s="52">
        <v>2247623.25</v>
      </c>
      <c r="D37" s="52">
        <f>SUM(E37:H37)</f>
        <v>44336.9</v>
      </c>
      <c r="E37" s="52">
        <v>0</v>
      </c>
      <c r="F37" s="52">
        <v>0</v>
      </c>
      <c r="G37" s="52">
        <v>4116</v>
      </c>
      <c r="H37" s="23">
        <v>40220.9</v>
      </c>
      <c r="I37" s="52">
        <f>SUM(J37:M37)</f>
        <v>3300163.92</v>
      </c>
      <c r="J37" s="52">
        <v>2774173.97</v>
      </c>
      <c r="K37" s="52">
        <v>0</v>
      </c>
      <c r="L37" s="52">
        <v>208328.32</v>
      </c>
      <c r="M37" s="52">
        <v>317661.63</v>
      </c>
      <c r="N37" s="24" t="s">
        <v>35</v>
      </c>
      <c r="O37" s="52">
        <v>84985.35</v>
      </c>
      <c r="P37" s="23">
        <v>98900.79</v>
      </c>
      <c r="Q37" s="23">
        <v>162263.94</v>
      </c>
      <c r="R37" s="23">
        <v>650717.21</v>
      </c>
      <c r="S37" s="52">
        <v>0</v>
      </c>
      <c r="T37" s="23">
        <v>24592.12</v>
      </c>
      <c r="U37" s="52">
        <v>31653.66</v>
      </c>
      <c r="V37" s="52">
        <v>0</v>
      </c>
      <c r="W37" s="52">
        <v>0</v>
      </c>
      <c r="X37" s="52">
        <v>0</v>
      </c>
    </row>
    <row r="38" spans="1:24" ht="12.75">
      <c r="A38" s="35" t="s">
        <v>36</v>
      </c>
      <c r="B38" s="35">
        <f>+C38+D38+I38+SUM(O38:T38)+U38+W38</f>
        <v>2533579.0500000003</v>
      </c>
      <c r="C38" s="56">
        <v>958497.65</v>
      </c>
      <c r="D38" s="56">
        <f>SUM(E38:H38)</f>
        <v>4882.2</v>
      </c>
      <c r="E38" s="56">
        <v>0</v>
      </c>
      <c r="F38" s="56">
        <v>0</v>
      </c>
      <c r="G38" s="56">
        <v>0</v>
      </c>
      <c r="H38" s="35">
        <v>4882.2</v>
      </c>
      <c r="I38" s="56">
        <f>SUM(J38:M38)</f>
        <v>1154004.99</v>
      </c>
      <c r="J38" s="56">
        <v>978737.27</v>
      </c>
      <c r="K38" s="56">
        <v>60981.92</v>
      </c>
      <c r="L38" s="56">
        <v>78317.16</v>
      </c>
      <c r="M38" s="56">
        <v>35968.64</v>
      </c>
      <c r="N38" s="35" t="s">
        <v>36</v>
      </c>
      <c r="O38" s="56">
        <v>1291.18</v>
      </c>
      <c r="P38" s="35">
        <v>0</v>
      </c>
      <c r="Q38" s="35">
        <v>71591.51</v>
      </c>
      <c r="R38" s="35">
        <v>251780.82</v>
      </c>
      <c r="S38" s="56">
        <v>0</v>
      </c>
      <c r="T38" s="35">
        <v>76788.96</v>
      </c>
      <c r="U38" s="56">
        <v>14741.74</v>
      </c>
      <c r="V38" s="56">
        <v>0</v>
      </c>
      <c r="W38" s="56">
        <v>0</v>
      </c>
      <c r="X38" s="56">
        <v>0</v>
      </c>
    </row>
    <row r="39" spans="1:22" ht="12.75">
      <c r="A39" s="195"/>
      <c r="B39" s="195"/>
      <c r="C39" s="195"/>
      <c r="D39" s="195"/>
      <c r="E39" s="195"/>
      <c r="F39" s="195"/>
      <c r="G39" s="195"/>
      <c r="H39" s="195"/>
      <c r="I39" s="198"/>
      <c r="J39" s="195"/>
      <c r="K39" s="195"/>
      <c r="L39" s="195"/>
      <c r="M39" s="195"/>
      <c r="V39" s="257"/>
    </row>
    <row r="40" spans="1:24" ht="12.75">
      <c r="A40" s="195"/>
      <c r="B40" s="19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U40" s="19"/>
      <c r="V40" s="19"/>
      <c r="W40" s="19"/>
      <c r="X40" s="19"/>
    </row>
    <row r="41" spans="1:24" ht="12.75">
      <c r="A41" s="195"/>
      <c r="B41" s="19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U41" s="19"/>
      <c r="V41" s="19"/>
      <c r="W41" s="19"/>
      <c r="X41" s="19"/>
    </row>
    <row r="42" spans="1:24" s="102" customFormat="1" ht="12.75">
      <c r="A42" s="61"/>
      <c r="B42" s="19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6"/>
      <c r="Q42" s="196"/>
      <c r="R42" s="196"/>
      <c r="S42" s="252"/>
      <c r="T42" s="196"/>
      <c r="U42" s="19"/>
      <c r="V42" s="19"/>
      <c r="W42" s="19"/>
      <c r="X42" s="196"/>
    </row>
    <row r="43" spans="1:24" ht="12.75">
      <c r="A43" s="195"/>
      <c r="B43" s="195"/>
      <c r="C43" s="19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U43" s="19"/>
      <c r="V43" s="19"/>
      <c r="W43" s="19"/>
      <c r="X43" s="19"/>
    </row>
    <row r="44" spans="1:13" ht="12.75">
      <c r="A44" s="195"/>
      <c r="B44" s="195"/>
      <c r="C44" s="195"/>
      <c r="D44" s="195"/>
      <c r="E44" s="195"/>
      <c r="F44" s="195"/>
      <c r="G44" s="195"/>
      <c r="H44" s="195"/>
      <c r="I44" s="198"/>
      <c r="J44" s="195"/>
      <c r="K44" s="195"/>
      <c r="L44" s="195"/>
      <c r="M44" s="195"/>
    </row>
    <row r="45" spans="1:13" ht="12.75">
      <c r="A45" s="195"/>
      <c r="B45" s="195"/>
      <c r="C45" s="195"/>
      <c r="D45" s="195"/>
      <c r="E45" s="195"/>
      <c r="F45" s="195"/>
      <c r="G45" s="195"/>
      <c r="H45" s="195"/>
      <c r="I45" s="198"/>
      <c r="J45" s="195"/>
      <c r="K45" s="195"/>
      <c r="L45" s="195"/>
      <c r="M45" s="195"/>
    </row>
    <row r="46" spans="1:13" ht="12.75">
      <c r="A46" s="195"/>
      <c r="B46" s="195"/>
      <c r="C46" s="195"/>
      <c r="D46" s="195"/>
      <c r="E46" s="195"/>
      <c r="F46" s="195"/>
      <c r="G46" s="195"/>
      <c r="H46" s="195"/>
      <c r="I46" s="198"/>
      <c r="J46" s="195"/>
      <c r="K46" s="195"/>
      <c r="L46" s="195"/>
      <c r="M46" s="195"/>
    </row>
    <row r="47" spans="1:13" ht="12.75">
      <c r="A47" s="195"/>
      <c r="B47" s="195"/>
      <c r="C47" s="195"/>
      <c r="D47" s="195"/>
      <c r="E47" s="195"/>
      <c r="F47" s="195"/>
      <c r="G47" s="195"/>
      <c r="H47" s="195"/>
      <c r="I47" s="198"/>
      <c r="J47" s="195"/>
      <c r="K47" s="195"/>
      <c r="L47" s="195"/>
      <c r="M47" s="195"/>
    </row>
    <row r="48" spans="1:13" ht="12.75">
      <c r="A48" s="195"/>
      <c r="B48" s="195"/>
      <c r="C48" s="195"/>
      <c r="D48" s="195"/>
      <c r="E48" s="195"/>
      <c r="F48" s="195"/>
      <c r="G48" s="195"/>
      <c r="H48" s="195"/>
      <c r="I48" s="198"/>
      <c r="J48" s="195"/>
      <c r="K48" s="195"/>
      <c r="L48" s="195"/>
      <c r="M48" s="195"/>
    </row>
    <row r="49" spans="1:13" ht="12.75">
      <c r="A49" s="195"/>
      <c r="B49" s="195"/>
      <c r="C49" s="195"/>
      <c r="D49" s="195"/>
      <c r="E49" s="195"/>
      <c r="F49" s="195"/>
      <c r="G49" s="195"/>
      <c r="H49" s="195"/>
      <c r="I49" s="198"/>
      <c r="J49" s="195"/>
      <c r="K49" s="195"/>
      <c r="L49" s="195"/>
      <c r="M49" s="195"/>
    </row>
    <row r="50" spans="1:13" ht="12.75">
      <c r="A50" s="195"/>
      <c r="B50" s="195"/>
      <c r="C50" s="195"/>
      <c r="D50" s="195"/>
      <c r="E50" s="195"/>
      <c r="F50" s="195"/>
      <c r="G50" s="195"/>
      <c r="H50" s="195"/>
      <c r="I50" s="198"/>
      <c r="J50" s="195"/>
      <c r="K50" s="195"/>
      <c r="L50" s="195"/>
      <c r="M50" s="195"/>
    </row>
    <row r="51" spans="1:13" ht="12.75">
      <c r="A51" s="195"/>
      <c r="B51" s="195"/>
      <c r="C51" s="195"/>
      <c r="D51" s="195"/>
      <c r="E51" s="195"/>
      <c r="F51" s="195"/>
      <c r="G51" s="195"/>
      <c r="H51" s="195"/>
      <c r="I51" s="198"/>
      <c r="J51" s="195"/>
      <c r="K51" s="195"/>
      <c r="L51" s="195"/>
      <c r="M51" s="195"/>
    </row>
    <row r="52" spans="1:13" ht="12.75">
      <c r="A52" s="195"/>
      <c r="B52" s="195"/>
      <c r="C52" s="195"/>
      <c r="D52" s="195"/>
      <c r="E52" s="195"/>
      <c r="F52" s="195"/>
      <c r="G52" s="195"/>
      <c r="H52" s="195"/>
      <c r="I52" s="198"/>
      <c r="J52" s="195"/>
      <c r="K52" s="195"/>
      <c r="L52" s="195"/>
      <c r="M52" s="195"/>
    </row>
    <row r="53" spans="1:13" ht="12.75">
      <c r="A53" s="195"/>
      <c r="B53" s="195"/>
      <c r="C53" s="195"/>
      <c r="D53" s="195"/>
      <c r="E53" s="195"/>
      <c r="F53" s="195"/>
      <c r="G53" s="195"/>
      <c r="H53" s="195"/>
      <c r="I53" s="198"/>
      <c r="J53" s="195"/>
      <c r="K53" s="195"/>
      <c r="L53" s="195"/>
      <c r="M53" s="195"/>
    </row>
    <row r="54" spans="1:13" ht="12.75">
      <c r="A54" s="195"/>
      <c r="B54" s="195"/>
      <c r="C54" s="195"/>
      <c r="D54" s="195"/>
      <c r="E54" s="195"/>
      <c r="F54" s="195"/>
      <c r="G54" s="195"/>
      <c r="H54" s="195"/>
      <c r="I54" s="198"/>
      <c r="J54" s="195"/>
      <c r="K54" s="195"/>
      <c r="L54" s="195"/>
      <c r="M54" s="195"/>
    </row>
    <row r="55" spans="1:13" ht="12.75">
      <c r="A55" s="195"/>
      <c r="B55" s="195"/>
      <c r="C55" s="195"/>
      <c r="D55" s="195"/>
      <c r="E55" s="195"/>
      <c r="F55" s="195"/>
      <c r="G55" s="195"/>
      <c r="H55" s="195"/>
      <c r="I55" s="198"/>
      <c r="J55" s="195"/>
      <c r="K55" s="195"/>
      <c r="L55" s="195"/>
      <c r="M55" s="195"/>
    </row>
  </sheetData>
  <sheetProtection password="CAF5" sheet="1" objects="1" scenarios="1"/>
  <mergeCells count="7">
    <mergeCell ref="A1:M1"/>
    <mergeCell ref="N3:X3"/>
    <mergeCell ref="N1:X1"/>
    <mergeCell ref="D5:H5"/>
    <mergeCell ref="I5:M5"/>
    <mergeCell ref="O5:T5"/>
    <mergeCell ref="A3:M3"/>
  </mergeCells>
  <printOptions horizontalCentered="1"/>
  <pageMargins left="0.18" right="0.31" top="0.87" bottom="0.82" header="0.67" footer="0.5"/>
  <pageSetup fitToWidth="2" horizontalDpi="600" verticalDpi="600" orientation="landscape" scale="76" r:id="rId1"/>
  <headerFooter alignWithMargins="0">
    <oddFooter>&amp;L&amp;"Lucida Sans,Italic"&amp;9MSDE-LFRO  09 / 2010
&amp;C- &amp;P -
&amp;R&amp;"Lucida Sans,Italic"&amp;9Selected Financial Data - Part 2</oddFooter>
  </headerFooter>
  <colBreaks count="1" manualBreakCount="1">
    <brk id="1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8.57421875" style="0" customWidth="1"/>
    <col min="2" max="2" width="15.00390625" style="198" bestFit="1" customWidth="1"/>
    <col min="3" max="3" width="14.00390625" style="198" bestFit="1" customWidth="1"/>
    <col min="4" max="4" width="16.00390625" style="198" bestFit="1" customWidth="1"/>
    <col min="5" max="5" width="14.00390625" style="198" bestFit="1" customWidth="1"/>
    <col min="6" max="6" width="16.00390625" style="198" bestFit="1" customWidth="1"/>
    <col min="7" max="7" width="13.421875" style="198" customWidth="1"/>
    <col min="8" max="8" width="12.00390625" style="198" customWidth="1"/>
    <col min="9" max="9" width="17.28125" style="198" customWidth="1"/>
    <col min="10" max="10" width="16.28125" style="198" customWidth="1"/>
    <col min="11" max="11" width="13.140625" style="198" customWidth="1"/>
    <col min="12" max="15" width="9.140625" style="198" customWidth="1"/>
  </cols>
  <sheetData>
    <row r="1" spans="1:15" ht="12.75">
      <c r="A1" s="336" t="s">
        <v>143</v>
      </c>
      <c r="B1" s="336"/>
      <c r="C1" s="336"/>
      <c r="D1" s="336"/>
      <c r="E1" s="336"/>
      <c r="F1" s="336"/>
      <c r="G1" s="336"/>
      <c r="H1" s="336"/>
      <c r="I1" s="336"/>
      <c r="J1" s="336"/>
      <c r="K1" s="156"/>
      <c r="L1" s="156"/>
      <c r="M1" s="156"/>
      <c r="N1" s="156"/>
      <c r="O1" s="156"/>
    </row>
    <row r="2" spans="1:10" ht="12.75">
      <c r="A2" s="40"/>
      <c r="B2" s="44"/>
      <c r="C2" s="40"/>
      <c r="D2" s="40"/>
      <c r="E2" s="40"/>
      <c r="F2" s="40"/>
      <c r="G2" s="40"/>
      <c r="H2" s="40"/>
      <c r="I2" s="40"/>
      <c r="J2" s="40"/>
    </row>
    <row r="3" spans="1:15" s="1" customFormat="1" ht="12.75">
      <c r="A3" s="321" t="s">
        <v>279</v>
      </c>
      <c r="B3" s="321"/>
      <c r="C3" s="321"/>
      <c r="D3" s="321"/>
      <c r="E3" s="321"/>
      <c r="F3" s="321"/>
      <c r="G3" s="321"/>
      <c r="H3" s="321"/>
      <c r="I3" s="321"/>
      <c r="J3" s="321"/>
      <c r="K3" s="197"/>
      <c r="L3" s="197"/>
      <c r="M3" s="197"/>
      <c r="N3" s="197"/>
      <c r="O3" s="197"/>
    </row>
    <row r="4" spans="1:10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3.5" thickTop="1">
      <c r="A5" s="45"/>
      <c r="B5" s="45"/>
      <c r="C5" s="45"/>
      <c r="D5" s="45"/>
      <c r="E5" s="45"/>
      <c r="F5" s="45"/>
      <c r="G5" s="358" t="s">
        <v>89</v>
      </c>
      <c r="H5" s="358"/>
      <c r="I5" s="358"/>
      <c r="J5" s="358"/>
    </row>
    <row r="6" spans="1:10" ht="12.75" customHeight="1">
      <c r="A6" s="47" t="s">
        <v>37</v>
      </c>
      <c r="B6" s="48" t="s">
        <v>172</v>
      </c>
      <c r="C6" s="48" t="s">
        <v>0</v>
      </c>
      <c r="D6" s="45"/>
      <c r="E6" s="48" t="s">
        <v>5</v>
      </c>
      <c r="F6" s="45"/>
      <c r="H6" s="359" t="s">
        <v>204</v>
      </c>
      <c r="I6" s="359" t="s">
        <v>202</v>
      </c>
      <c r="J6" s="359" t="s">
        <v>203</v>
      </c>
    </row>
    <row r="7" spans="1:10" ht="12.75" customHeight="1">
      <c r="A7" s="47" t="s">
        <v>38</v>
      </c>
      <c r="B7" s="48" t="s">
        <v>95</v>
      </c>
      <c r="C7" s="45" t="s">
        <v>170</v>
      </c>
      <c r="D7" s="48" t="s">
        <v>3</v>
      </c>
      <c r="E7" s="45" t="s">
        <v>1</v>
      </c>
      <c r="F7" s="45" t="s">
        <v>7</v>
      </c>
      <c r="G7" s="45"/>
      <c r="H7" s="360"/>
      <c r="I7" s="360"/>
      <c r="J7" s="360"/>
    </row>
    <row r="8" spans="1:10" ht="13.5" thickBot="1">
      <c r="A8" s="49" t="s">
        <v>39</v>
      </c>
      <c r="B8" s="50" t="s">
        <v>96</v>
      </c>
      <c r="C8" s="30" t="s">
        <v>171</v>
      </c>
      <c r="D8" s="30" t="s">
        <v>169</v>
      </c>
      <c r="E8" s="51" t="s">
        <v>6</v>
      </c>
      <c r="F8" s="51" t="s">
        <v>8</v>
      </c>
      <c r="G8" s="30" t="s">
        <v>94</v>
      </c>
      <c r="H8" s="361"/>
      <c r="I8" s="361"/>
      <c r="J8" s="361"/>
    </row>
    <row r="9" spans="1:15" s="10" customFormat="1" ht="12.75">
      <c r="A9" s="33" t="s">
        <v>13</v>
      </c>
      <c r="B9" s="39">
        <f aca="true" t="shared" si="0" ref="B9:J9">SUM(B11:B38)</f>
        <v>950594079.0999999</v>
      </c>
      <c r="C9" s="39">
        <f t="shared" si="0"/>
        <v>618750.6900000001</v>
      </c>
      <c r="D9" s="39">
        <f t="shared" si="0"/>
        <v>663825172.22</v>
      </c>
      <c r="E9" s="39">
        <f t="shared" si="0"/>
        <v>21928887.660000004</v>
      </c>
      <c r="F9" s="39">
        <f t="shared" si="0"/>
        <v>92098333.81</v>
      </c>
      <c r="G9" s="39">
        <f t="shared" si="0"/>
        <v>172122934.72</v>
      </c>
      <c r="H9" s="39">
        <f t="shared" si="0"/>
        <v>1238075.22</v>
      </c>
      <c r="I9" s="39">
        <f>SUM(I11:I38)</f>
        <v>101911964.67999999</v>
      </c>
      <c r="J9" s="39">
        <f t="shared" si="0"/>
        <v>68972894.82000001</v>
      </c>
      <c r="K9" s="231"/>
      <c r="L9" s="231"/>
      <c r="M9" s="231"/>
      <c r="N9" s="231"/>
      <c r="O9" s="231"/>
    </row>
    <row r="10" spans="1:15" ht="12.75">
      <c r="A10" s="47"/>
      <c r="B10" s="278"/>
      <c r="C10" s="278"/>
      <c r="D10" s="278"/>
      <c r="E10" s="278"/>
      <c r="F10" s="278"/>
      <c r="G10" s="278"/>
      <c r="H10" s="278"/>
      <c r="I10" s="278"/>
      <c r="J10" s="278"/>
      <c r="M10" s="195"/>
      <c r="N10" s="195"/>
      <c r="O10" s="195"/>
    </row>
    <row r="11" spans="1:15" ht="12.75">
      <c r="A11" s="47" t="s">
        <v>14</v>
      </c>
      <c r="B11" s="52">
        <f>SUM(C11:G11)</f>
        <v>5397075.0200000005</v>
      </c>
      <c r="C11" s="52">
        <v>0</v>
      </c>
      <c r="D11" s="52">
        <v>0</v>
      </c>
      <c r="E11" s="52">
        <v>0</v>
      </c>
      <c r="F11" s="52">
        <v>4590444.83</v>
      </c>
      <c r="G11" s="52">
        <f>SUM(H11:J11)</f>
        <v>806630.1900000001</v>
      </c>
      <c r="H11" s="52">
        <v>0</v>
      </c>
      <c r="I11" s="52">
        <v>806630.1900000001</v>
      </c>
      <c r="J11" s="52">
        <v>0</v>
      </c>
      <c r="K11" s="195"/>
      <c r="L11" s="195"/>
      <c r="M11" s="195"/>
      <c r="N11" s="195"/>
      <c r="O11" s="195"/>
    </row>
    <row r="12" spans="1:15" ht="12.75">
      <c r="A12" s="47" t="s">
        <v>15</v>
      </c>
      <c r="B12" s="52">
        <f aca="true" t="shared" si="1" ref="B12:B38">SUM(C12:G12)</f>
        <v>120384184</v>
      </c>
      <c r="C12" s="52">
        <v>0</v>
      </c>
      <c r="D12" s="52">
        <v>105650467</v>
      </c>
      <c r="E12" s="52">
        <v>10342931</v>
      </c>
      <c r="F12" s="52">
        <v>0</v>
      </c>
      <c r="G12" s="52">
        <f>SUM(H12:J12)</f>
        <v>4390786</v>
      </c>
      <c r="H12" s="52">
        <v>0</v>
      </c>
      <c r="I12" s="52">
        <v>4390786</v>
      </c>
      <c r="J12" s="52">
        <v>0</v>
      </c>
      <c r="K12" s="195"/>
      <c r="L12" s="195"/>
      <c r="M12" s="195"/>
      <c r="N12" s="195"/>
      <c r="O12" s="195"/>
    </row>
    <row r="13" spans="1:15" ht="12.75">
      <c r="A13" s="53" t="s">
        <v>16</v>
      </c>
      <c r="B13" s="52">
        <f t="shared" si="1"/>
        <v>89855168.88</v>
      </c>
      <c r="C13" s="52">
        <v>0</v>
      </c>
      <c r="D13" s="52">
        <v>9013721.47</v>
      </c>
      <c r="E13" s="52">
        <v>6234103.11</v>
      </c>
      <c r="F13" s="52">
        <v>72028239.23</v>
      </c>
      <c r="G13" s="52">
        <f>SUM(H13:J13)</f>
        <v>2579105.07</v>
      </c>
      <c r="H13" s="52">
        <v>0</v>
      </c>
      <c r="I13" s="52">
        <v>2579105.07</v>
      </c>
      <c r="J13" s="52">
        <v>0</v>
      </c>
      <c r="K13" s="195"/>
      <c r="L13" s="195"/>
      <c r="M13" s="195"/>
      <c r="N13" s="195"/>
      <c r="O13" s="195"/>
    </row>
    <row r="14" spans="1:15" ht="12.75">
      <c r="A14" s="53" t="s">
        <v>17</v>
      </c>
      <c r="B14" s="52">
        <f t="shared" si="1"/>
        <v>94720793</v>
      </c>
      <c r="C14" s="52">
        <v>0</v>
      </c>
      <c r="D14" s="52">
        <v>93344082</v>
      </c>
      <c r="E14" s="52">
        <v>0</v>
      </c>
      <c r="F14" s="52">
        <v>0</v>
      </c>
      <c r="G14" s="52">
        <f>SUM(H14:J14)</f>
        <v>1376711</v>
      </c>
      <c r="H14" s="52">
        <v>0</v>
      </c>
      <c r="I14" s="52">
        <v>1376711</v>
      </c>
      <c r="J14" s="52">
        <v>0</v>
      </c>
      <c r="K14" s="195"/>
      <c r="L14" s="195"/>
      <c r="M14" s="195"/>
      <c r="N14" s="195"/>
      <c r="O14" s="195"/>
    </row>
    <row r="15" spans="1:15" ht="12.75">
      <c r="A15" s="53" t="s">
        <v>18</v>
      </c>
      <c r="B15" s="52">
        <f t="shared" si="1"/>
        <v>17273863.52</v>
      </c>
      <c r="C15" s="52">
        <v>0</v>
      </c>
      <c r="D15" s="52">
        <v>0</v>
      </c>
      <c r="E15" s="52">
        <v>0</v>
      </c>
      <c r="F15" s="52">
        <v>0</v>
      </c>
      <c r="G15" s="52">
        <f>SUM(H15:J15)</f>
        <v>17273863.52</v>
      </c>
      <c r="H15" s="52">
        <v>0</v>
      </c>
      <c r="I15" s="23">
        <v>17273863.52</v>
      </c>
      <c r="J15" s="52">
        <v>0</v>
      </c>
      <c r="K15" s="195"/>
      <c r="L15" s="195"/>
      <c r="M15" s="195"/>
      <c r="N15" s="195"/>
      <c r="O15" s="195"/>
    </row>
    <row r="16" spans="1:15" ht="12.75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195"/>
      <c r="L16" s="195"/>
      <c r="M16" s="195"/>
      <c r="N16" s="195"/>
      <c r="O16" s="195"/>
    </row>
    <row r="17" spans="1:15" ht="12.75">
      <c r="A17" s="53" t="s">
        <v>19</v>
      </c>
      <c r="B17" s="52">
        <f t="shared" si="1"/>
        <v>26653522.490000002</v>
      </c>
      <c r="C17" s="52">
        <v>0</v>
      </c>
      <c r="D17" s="52">
        <v>26134881.57</v>
      </c>
      <c r="E17" s="52">
        <v>0</v>
      </c>
      <c r="F17" s="52">
        <v>0</v>
      </c>
      <c r="G17" s="52">
        <f>SUM(H17:J17)</f>
        <v>518640.92000000004</v>
      </c>
      <c r="H17" s="52">
        <v>159000.42</v>
      </c>
      <c r="I17" s="52">
        <v>34128.5</v>
      </c>
      <c r="J17" s="52">
        <v>325512</v>
      </c>
      <c r="K17" s="195"/>
      <c r="L17" s="195"/>
      <c r="M17" s="195"/>
      <c r="N17" s="195"/>
      <c r="O17" s="195"/>
    </row>
    <row r="18" spans="1:15" ht="12.75">
      <c r="A18" s="53" t="s">
        <v>20</v>
      </c>
      <c r="B18" s="52">
        <f t="shared" si="1"/>
        <v>60763742.13</v>
      </c>
      <c r="C18" s="52">
        <v>0</v>
      </c>
      <c r="D18" s="52">
        <v>58044534.04</v>
      </c>
      <c r="E18" s="52">
        <v>1445866.92</v>
      </c>
      <c r="F18" s="52">
        <v>227285.09</v>
      </c>
      <c r="G18" s="52">
        <f>SUM(H18:J18)</f>
        <v>1046056.08</v>
      </c>
      <c r="H18" s="52">
        <v>0</v>
      </c>
      <c r="I18" s="52">
        <v>1046056.08</v>
      </c>
      <c r="J18" s="52">
        <v>0</v>
      </c>
      <c r="K18" s="195"/>
      <c r="L18" s="195"/>
      <c r="M18" s="195"/>
      <c r="N18" s="195"/>
      <c r="O18" s="195"/>
    </row>
    <row r="19" spans="1:15" ht="12.75">
      <c r="A19" s="53" t="s">
        <v>21</v>
      </c>
      <c r="B19" s="52">
        <f t="shared" si="1"/>
        <v>14511075.26</v>
      </c>
      <c r="C19" s="52">
        <v>0</v>
      </c>
      <c r="D19" s="52">
        <v>13007402.64</v>
      </c>
      <c r="E19" s="52">
        <v>228961.62</v>
      </c>
      <c r="F19" s="52">
        <v>0</v>
      </c>
      <c r="G19" s="52">
        <f>SUM(H19:J19)</f>
        <v>1274711</v>
      </c>
      <c r="H19" s="52">
        <v>0</v>
      </c>
      <c r="I19" s="52">
        <v>0</v>
      </c>
      <c r="J19" s="52">
        <v>1274711</v>
      </c>
      <c r="K19" s="195"/>
      <c r="L19" s="195"/>
      <c r="M19" s="195"/>
      <c r="N19" s="195"/>
      <c r="O19" s="195"/>
    </row>
    <row r="20" spans="1:15" ht="12.75">
      <c r="A20" s="53" t="s">
        <v>22</v>
      </c>
      <c r="B20" s="52">
        <f t="shared" si="1"/>
        <v>8917837.55</v>
      </c>
      <c r="C20" s="52">
        <v>0</v>
      </c>
      <c r="D20" s="52">
        <v>8362757.289999999</v>
      </c>
      <c r="E20" s="52">
        <v>331175.55000000005</v>
      </c>
      <c r="F20" s="52">
        <v>0</v>
      </c>
      <c r="G20" s="52">
        <f>SUM(H20:J20)</f>
        <v>223904.71</v>
      </c>
      <c r="H20" s="52">
        <v>0</v>
      </c>
      <c r="I20" s="52">
        <v>0</v>
      </c>
      <c r="J20" s="52">
        <v>223904.71</v>
      </c>
      <c r="K20" s="195"/>
      <c r="L20" s="195"/>
      <c r="M20" s="195"/>
      <c r="N20" s="195"/>
      <c r="O20" s="195"/>
    </row>
    <row r="21" spans="1:15" ht="12.75">
      <c r="A21" s="53" t="s">
        <v>23</v>
      </c>
      <c r="B21" s="52">
        <f t="shared" si="1"/>
        <v>17450702</v>
      </c>
      <c r="C21" s="52">
        <v>5456.76</v>
      </c>
      <c r="D21" s="52">
        <v>0</v>
      </c>
      <c r="E21" s="52">
        <v>109149.41</v>
      </c>
      <c r="F21" s="52">
        <v>0</v>
      </c>
      <c r="G21" s="52">
        <f>SUM(H21:J21)</f>
        <v>17336095.83</v>
      </c>
      <c r="H21" s="52">
        <v>0</v>
      </c>
      <c r="I21" s="52">
        <v>17336095.83</v>
      </c>
      <c r="J21" s="52">
        <v>0</v>
      </c>
      <c r="K21" s="195"/>
      <c r="L21" s="195"/>
      <c r="M21" s="195"/>
      <c r="N21" s="195"/>
      <c r="O21" s="195"/>
    </row>
    <row r="22" spans="1:15" ht="12.75">
      <c r="A22" s="53"/>
      <c r="B22" s="52"/>
      <c r="C22" s="52"/>
      <c r="D22" s="52"/>
      <c r="E22" s="52"/>
      <c r="F22" s="52"/>
      <c r="G22" s="52"/>
      <c r="H22" s="52"/>
      <c r="I22" s="52"/>
      <c r="J22" s="252"/>
      <c r="K22" s="195"/>
      <c r="L22" s="195"/>
      <c r="M22" s="195"/>
      <c r="N22" s="195"/>
      <c r="O22" s="195"/>
    </row>
    <row r="23" spans="1:15" ht="12.75">
      <c r="A23" s="53" t="s">
        <v>24</v>
      </c>
      <c r="B23" s="52">
        <f t="shared" si="1"/>
        <v>77408790</v>
      </c>
      <c r="C23" s="52">
        <v>526970.12</v>
      </c>
      <c r="D23" s="52">
        <v>69285504.63</v>
      </c>
      <c r="E23" s="52">
        <v>0</v>
      </c>
      <c r="F23" s="52">
        <v>0</v>
      </c>
      <c r="G23" s="52">
        <f>SUM(H23:J23)</f>
        <v>7596315.25</v>
      </c>
      <c r="H23" s="52">
        <v>0</v>
      </c>
      <c r="I23" s="52">
        <v>7596315.25</v>
      </c>
      <c r="J23" s="52">
        <v>0</v>
      </c>
      <c r="K23" s="195"/>
      <c r="L23" s="195"/>
      <c r="M23" s="195"/>
      <c r="N23" s="195"/>
      <c r="O23" s="195"/>
    </row>
    <row r="24" spans="1:15" ht="12.75">
      <c r="A24" s="53" t="s">
        <v>25</v>
      </c>
      <c r="B24" s="52">
        <f t="shared" si="1"/>
        <v>9859667.49</v>
      </c>
      <c r="C24" s="52">
        <v>0</v>
      </c>
      <c r="D24" s="52">
        <v>9363355.59</v>
      </c>
      <c r="E24" s="52">
        <v>1893.66</v>
      </c>
      <c r="F24" s="52">
        <v>0</v>
      </c>
      <c r="G24" s="52">
        <f>SUM(H24:J24)</f>
        <v>494418.24</v>
      </c>
      <c r="H24" s="52">
        <v>0</v>
      </c>
      <c r="I24" s="52">
        <v>0</v>
      </c>
      <c r="J24" s="52">
        <v>494418.24</v>
      </c>
      <c r="K24" s="195"/>
      <c r="L24" s="195"/>
      <c r="M24" s="195"/>
      <c r="N24" s="195"/>
      <c r="O24" s="195"/>
    </row>
    <row r="25" spans="1:15" ht="12.75">
      <c r="A25" s="53" t="s">
        <v>26</v>
      </c>
      <c r="B25" s="52">
        <f t="shared" si="1"/>
        <v>111524256.14</v>
      </c>
      <c r="C25" s="52">
        <v>33244.69</v>
      </c>
      <c r="D25" s="52">
        <v>102362708.02000001</v>
      </c>
      <c r="E25" s="52">
        <v>1225604.0799999998</v>
      </c>
      <c r="F25" s="52">
        <v>0</v>
      </c>
      <c r="G25" s="52">
        <f>SUM(H25:J25)</f>
        <v>7902699.35</v>
      </c>
      <c r="H25" s="52">
        <v>0</v>
      </c>
      <c r="I25" s="91">
        <v>0</v>
      </c>
      <c r="J25" s="52">
        <v>7902699.35</v>
      </c>
      <c r="K25" s="195"/>
      <c r="L25" s="195"/>
      <c r="M25" s="195"/>
      <c r="N25" s="195"/>
      <c r="O25" s="195"/>
    </row>
    <row r="26" spans="1:15" ht="12.75">
      <c r="A26" s="53" t="s">
        <v>27</v>
      </c>
      <c r="B26" s="52">
        <f t="shared" si="1"/>
        <v>59222745</v>
      </c>
      <c r="C26" s="52">
        <v>0</v>
      </c>
      <c r="D26" s="52">
        <v>57337962</v>
      </c>
      <c r="E26" s="52">
        <v>0</v>
      </c>
      <c r="F26" s="52">
        <v>0</v>
      </c>
      <c r="G26" s="52">
        <f>SUM(H26:J26)</f>
        <v>1884783</v>
      </c>
      <c r="H26" s="52">
        <v>0</v>
      </c>
      <c r="I26" s="52">
        <v>1884783</v>
      </c>
      <c r="J26" s="52">
        <v>0</v>
      </c>
      <c r="K26" s="195"/>
      <c r="L26" s="195"/>
      <c r="M26" s="195"/>
      <c r="N26" s="195"/>
      <c r="O26" s="195"/>
    </row>
    <row r="27" spans="1:15" ht="12.75">
      <c r="A27" s="53" t="s">
        <v>28</v>
      </c>
      <c r="B27" s="52">
        <f t="shared" si="1"/>
        <v>2303335</v>
      </c>
      <c r="C27" s="52">
        <v>0</v>
      </c>
      <c r="D27" s="52">
        <v>0</v>
      </c>
      <c r="E27" s="52">
        <v>0</v>
      </c>
      <c r="F27" s="52">
        <v>0</v>
      </c>
      <c r="G27" s="52">
        <f>SUM(H27:J27)</f>
        <v>2303335</v>
      </c>
      <c r="H27" s="52">
        <v>0</v>
      </c>
      <c r="I27" s="52">
        <v>2303335</v>
      </c>
      <c r="J27" s="52">
        <v>0</v>
      </c>
      <c r="K27" s="195"/>
      <c r="L27" s="195"/>
      <c r="M27" s="195"/>
      <c r="N27" s="195"/>
      <c r="O27" s="195"/>
    </row>
    <row r="28" spans="1:15" ht="12.7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195"/>
      <c r="L28" s="195"/>
      <c r="M28" s="195"/>
      <c r="N28" s="195"/>
      <c r="O28" s="195"/>
    </row>
    <row r="29" spans="1:15" ht="12.75">
      <c r="A29" s="53" t="s">
        <v>148</v>
      </c>
      <c r="B29" s="52">
        <f t="shared" si="1"/>
        <v>0</v>
      </c>
      <c r="C29" s="52">
        <v>0</v>
      </c>
      <c r="D29" s="52">
        <v>0</v>
      </c>
      <c r="E29" s="52">
        <v>0</v>
      </c>
      <c r="F29" s="52">
        <v>0</v>
      </c>
      <c r="G29" s="52">
        <f>SUM(H29:J29)</f>
        <v>0</v>
      </c>
      <c r="H29" s="52">
        <v>0</v>
      </c>
      <c r="I29" s="52">
        <v>0</v>
      </c>
      <c r="J29" s="52">
        <v>0</v>
      </c>
      <c r="K29" s="195"/>
      <c r="L29" s="195"/>
      <c r="M29" s="195"/>
      <c r="N29" s="195"/>
      <c r="O29" s="195"/>
    </row>
    <row r="30" spans="1:15" ht="12.75">
      <c r="A30" s="53" t="s">
        <v>29</v>
      </c>
      <c r="B30" s="52">
        <f t="shared" si="1"/>
        <v>102502516.99000001</v>
      </c>
      <c r="C30" s="52">
        <v>0</v>
      </c>
      <c r="D30" s="52">
        <v>80711016.96000001</v>
      </c>
      <c r="E30" s="52">
        <v>0</v>
      </c>
      <c r="F30" s="52">
        <v>8935744.24</v>
      </c>
      <c r="G30" s="52">
        <f>SUM(H30:J30)</f>
        <v>12855755.790000001</v>
      </c>
      <c r="H30" s="52">
        <v>0</v>
      </c>
      <c r="I30" s="52">
        <v>583709.23</v>
      </c>
      <c r="J30" s="52">
        <v>12272046.56</v>
      </c>
      <c r="K30" s="195"/>
      <c r="L30" s="195"/>
      <c r="M30" s="195"/>
      <c r="N30" s="195"/>
      <c r="O30" s="195"/>
    </row>
    <row r="31" spans="1:15" ht="12.75">
      <c r="A31" s="53" t="s">
        <v>30</v>
      </c>
      <c r="B31" s="52">
        <f t="shared" si="1"/>
        <v>10456018.129999999</v>
      </c>
      <c r="C31" s="52">
        <v>0</v>
      </c>
      <c r="D31" s="52">
        <v>1752697.57</v>
      </c>
      <c r="E31" s="52">
        <v>4912.37</v>
      </c>
      <c r="F31" s="52">
        <v>6190356.18</v>
      </c>
      <c r="G31" s="52">
        <f>SUM(H31:J31)</f>
        <v>2508052.01</v>
      </c>
      <c r="H31" s="52">
        <v>1079074.8</v>
      </c>
      <c r="I31" s="52">
        <v>1215600</v>
      </c>
      <c r="J31" s="52">
        <v>213377.21</v>
      </c>
      <c r="K31" s="195"/>
      <c r="L31" s="195"/>
      <c r="M31" s="195"/>
      <c r="N31" s="195"/>
      <c r="O31" s="195"/>
    </row>
    <row r="32" spans="1:15" ht="12.75">
      <c r="A32" s="54" t="s">
        <v>31</v>
      </c>
      <c r="B32" s="52">
        <f t="shared" si="1"/>
        <v>20663001.53</v>
      </c>
      <c r="C32" s="52">
        <v>0</v>
      </c>
      <c r="D32" s="52">
        <v>0</v>
      </c>
      <c r="E32" s="52">
        <v>411287.03</v>
      </c>
      <c r="F32" s="52">
        <v>0</v>
      </c>
      <c r="G32" s="52">
        <f>SUM(H32:J32)</f>
        <v>20251714.5</v>
      </c>
      <c r="H32" s="52">
        <v>0</v>
      </c>
      <c r="I32" s="52">
        <v>20251714.5</v>
      </c>
      <c r="J32" s="52">
        <v>0</v>
      </c>
      <c r="K32" s="195"/>
      <c r="L32" s="195"/>
      <c r="M32" s="195"/>
      <c r="N32" s="195"/>
      <c r="O32" s="195"/>
    </row>
    <row r="33" spans="1:15" ht="12.75">
      <c r="A33" s="53" t="s">
        <v>32</v>
      </c>
      <c r="B33" s="52">
        <f t="shared" si="1"/>
        <v>2062231</v>
      </c>
      <c r="C33" s="52">
        <v>0</v>
      </c>
      <c r="D33" s="52">
        <v>0</v>
      </c>
      <c r="E33" s="52">
        <v>0</v>
      </c>
      <c r="F33" s="52">
        <v>0</v>
      </c>
      <c r="G33" s="52">
        <f>SUM(H33:J33)</f>
        <v>2062231</v>
      </c>
      <c r="H33" s="52">
        <v>0</v>
      </c>
      <c r="I33" s="52">
        <v>0</v>
      </c>
      <c r="J33" s="52">
        <v>2062231</v>
      </c>
      <c r="K33" s="195"/>
      <c r="L33" s="195"/>
      <c r="M33" s="195"/>
      <c r="N33" s="195"/>
      <c r="O33" s="195"/>
    </row>
    <row r="34" spans="1:15" ht="12.75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195"/>
      <c r="L34" s="195"/>
      <c r="M34" s="195"/>
      <c r="N34" s="195"/>
      <c r="O34" s="195"/>
    </row>
    <row r="35" spans="1:15" ht="12.75">
      <c r="A35" s="53" t="s">
        <v>33</v>
      </c>
      <c r="B35" s="52">
        <f t="shared" si="1"/>
        <v>10379820.86</v>
      </c>
      <c r="C35" s="52">
        <v>0</v>
      </c>
      <c r="D35" s="52">
        <v>9476260.91</v>
      </c>
      <c r="E35" s="52">
        <v>0</v>
      </c>
      <c r="F35" s="52">
        <v>0</v>
      </c>
      <c r="G35" s="52">
        <f>SUM(H35:J35)</f>
        <v>903559.95</v>
      </c>
      <c r="H35" s="52">
        <v>0</v>
      </c>
      <c r="I35" s="52">
        <v>0</v>
      </c>
      <c r="J35" s="52">
        <v>903559.95</v>
      </c>
      <c r="K35" s="195"/>
      <c r="L35" s="195"/>
      <c r="M35" s="195"/>
      <c r="N35" s="195"/>
      <c r="O35" s="195"/>
    </row>
    <row r="36" spans="1:15" ht="12.75">
      <c r="A36" s="53" t="s">
        <v>34</v>
      </c>
      <c r="B36" s="52">
        <f t="shared" si="1"/>
        <v>61313536.989999995</v>
      </c>
      <c r="C36" s="52">
        <v>0</v>
      </c>
      <c r="D36" s="52">
        <v>18173803.619999997</v>
      </c>
      <c r="E36" s="52">
        <v>1583779.45</v>
      </c>
      <c r="F36" s="52">
        <v>120910.43</v>
      </c>
      <c r="G36" s="52">
        <f>SUM(H36:J36)</f>
        <v>41435043.49</v>
      </c>
      <c r="H36" s="52">
        <v>0</v>
      </c>
      <c r="I36" s="52">
        <v>0</v>
      </c>
      <c r="J36" s="52">
        <v>41435043.49</v>
      </c>
      <c r="K36" s="195"/>
      <c r="L36" s="195"/>
      <c r="M36" s="195"/>
      <c r="N36" s="195"/>
      <c r="O36" s="195"/>
    </row>
    <row r="37" spans="1:15" ht="12.75">
      <c r="A37" s="53" t="s">
        <v>35</v>
      </c>
      <c r="B37" s="52">
        <f t="shared" si="1"/>
        <v>1975300.9200000002</v>
      </c>
      <c r="C37" s="52">
        <v>0</v>
      </c>
      <c r="D37" s="52">
        <v>107832.15</v>
      </c>
      <c r="E37" s="52">
        <v>2077.46</v>
      </c>
      <c r="F37" s="52">
        <v>0</v>
      </c>
      <c r="G37" s="52">
        <f>SUM(H37:J37)</f>
        <v>1865391.31</v>
      </c>
      <c r="H37" s="52">
        <v>0</v>
      </c>
      <c r="I37" s="52">
        <v>0</v>
      </c>
      <c r="J37" s="52">
        <v>1865391.31</v>
      </c>
      <c r="K37" s="195"/>
      <c r="L37" s="195"/>
      <c r="M37" s="195"/>
      <c r="N37" s="195"/>
      <c r="O37" s="195"/>
    </row>
    <row r="38" spans="1:15" ht="12.75">
      <c r="A38" s="55" t="s">
        <v>36</v>
      </c>
      <c r="B38" s="56">
        <f t="shared" si="1"/>
        <v>24994895.200000003</v>
      </c>
      <c r="C38" s="56">
        <v>53079.12</v>
      </c>
      <c r="D38" s="56">
        <v>1696184.76</v>
      </c>
      <c r="E38" s="56">
        <v>7146</v>
      </c>
      <c r="F38" s="56">
        <v>5353.81</v>
      </c>
      <c r="G38" s="56">
        <f>SUM(H38:J38)</f>
        <v>23233131.51</v>
      </c>
      <c r="H38" s="56">
        <v>0</v>
      </c>
      <c r="I38" s="56">
        <v>23233131.51</v>
      </c>
      <c r="J38" s="56">
        <v>0</v>
      </c>
      <c r="K38" s="195"/>
      <c r="L38" s="195"/>
      <c r="M38" s="195"/>
      <c r="N38" s="195"/>
      <c r="O38" s="195"/>
    </row>
  </sheetData>
  <sheetProtection password="C935" sheet="1" objects="1" scenarios="1"/>
  <mergeCells count="6">
    <mergeCell ref="G5:J5"/>
    <mergeCell ref="A3:J3"/>
    <mergeCell ref="A1:J1"/>
    <mergeCell ref="I6:I8"/>
    <mergeCell ref="H6:H8"/>
    <mergeCell ref="J6:J8"/>
  </mergeCells>
  <printOptions horizontalCentered="1"/>
  <pageMargins left="0.71" right="0.66" top="0.87" bottom="0.82" header="0.67" footer="0.5"/>
  <pageSetup fitToHeight="1" fitToWidth="1" horizontalDpi="600" verticalDpi="600" orientation="landscape" scale="82" r:id="rId1"/>
  <headerFooter alignWithMargins="0">
    <oddFooter>&amp;L&amp;"Lucida Sans,Italic"&amp;9MSDE-LFRO  09 / 2010
&amp;C- &amp;P -&amp;R&amp;"Lucida Sans,Italic"&amp;9Selected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28">
      <selection activeCell="A9" sqref="A9"/>
    </sheetView>
  </sheetViews>
  <sheetFormatPr defaultColWidth="9.140625" defaultRowHeight="12.75"/>
  <cols>
    <col min="1" max="1" width="14.421875" style="195" customWidth="1"/>
    <col min="2" max="2" width="13.7109375" style="195" customWidth="1"/>
    <col min="3" max="3" width="12.8515625" style="257" customWidth="1"/>
    <col min="4" max="4" width="3.28125" style="195" customWidth="1"/>
    <col min="5" max="5" width="14.421875" style="195" customWidth="1"/>
    <col min="6" max="7" width="13.57421875" style="195" customWidth="1"/>
    <col min="8" max="8" width="12.28125" style="195" customWidth="1"/>
    <col min="9" max="9" width="4.57421875" style="195" customWidth="1"/>
    <col min="10" max="10" width="16.00390625" style="195" bestFit="1" customWidth="1"/>
    <col min="11" max="11" width="13.421875" style="195" customWidth="1"/>
    <col min="12" max="12" width="10.28125" style="195" customWidth="1"/>
    <col min="13" max="13" width="13.28125" style="195" bestFit="1" customWidth="1"/>
    <col min="14" max="14" width="2.140625" style="195" customWidth="1"/>
    <col min="15" max="15" width="9.140625" style="195" customWidth="1"/>
    <col min="16" max="16" width="13.57421875" style="195" customWidth="1"/>
    <col min="17" max="17" width="11.00390625" style="7" bestFit="1" customWidth="1"/>
    <col min="18" max="16384" width="9.140625" style="7" customWidth="1"/>
  </cols>
  <sheetData>
    <row r="1" spans="1:14" ht="12.75">
      <c r="A1" s="305" t="s">
        <v>145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s="6" customFormat="1" ht="12.75">
      <c r="A3" s="317" t="s">
        <v>281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24"/>
      <c r="O3" s="232"/>
      <c r="P3" s="232"/>
    </row>
    <row r="4" spans="1:14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5"/>
    </row>
    <row r="5" spans="1:14" ht="13.5" thickTop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3"/>
    </row>
    <row r="6" spans="1:14" ht="12.75">
      <c r="A6" s="27" t="s">
        <v>37</v>
      </c>
      <c r="B6" s="26" t="s">
        <v>11</v>
      </c>
      <c r="C6" s="26"/>
      <c r="D6" s="26"/>
      <c r="E6" s="309" t="s">
        <v>99</v>
      </c>
      <c r="F6" s="309"/>
      <c r="G6" s="309"/>
      <c r="H6" s="309"/>
      <c r="I6" s="26"/>
      <c r="J6" s="309" t="s">
        <v>104</v>
      </c>
      <c r="K6" s="309"/>
      <c r="L6" s="309"/>
      <c r="M6" s="309"/>
      <c r="N6" s="309"/>
    </row>
    <row r="7" spans="1:14" ht="12.75">
      <c r="A7" s="27" t="s">
        <v>38</v>
      </c>
      <c r="B7" s="26" t="s">
        <v>97</v>
      </c>
      <c r="C7" s="86" t="s">
        <v>54</v>
      </c>
      <c r="D7" s="86"/>
      <c r="E7" s="26" t="s">
        <v>11</v>
      </c>
      <c r="F7" s="26" t="s">
        <v>100</v>
      </c>
      <c r="G7" s="26" t="s">
        <v>213</v>
      </c>
      <c r="H7" s="26" t="s">
        <v>103</v>
      </c>
      <c r="I7" s="26"/>
      <c r="J7" s="26" t="s">
        <v>11</v>
      </c>
      <c r="K7" s="26" t="s">
        <v>100</v>
      </c>
      <c r="L7" s="26" t="s">
        <v>213</v>
      </c>
      <c r="M7" s="317" t="s">
        <v>103</v>
      </c>
      <c r="N7" s="317"/>
    </row>
    <row r="8" spans="1:14" ht="13.5" thickBot="1">
      <c r="A8" s="32" t="s">
        <v>39</v>
      </c>
      <c r="B8" s="31" t="s">
        <v>98</v>
      </c>
      <c r="C8" s="87" t="s">
        <v>8</v>
      </c>
      <c r="D8" s="87"/>
      <c r="E8" s="31" t="s">
        <v>99</v>
      </c>
      <c r="F8" s="31" t="s">
        <v>101</v>
      </c>
      <c r="G8" s="31" t="s">
        <v>214</v>
      </c>
      <c r="H8" s="31" t="s">
        <v>102</v>
      </c>
      <c r="I8" s="31"/>
      <c r="J8" s="31" t="s">
        <v>104</v>
      </c>
      <c r="K8" s="31" t="s">
        <v>101</v>
      </c>
      <c r="L8" s="31" t="s">
        <v>214</v>
      </c>
      <c r="M8" s="316" t="s">
        <v>102</v>
      </c>
      <c r="N8" s="316"/>
    </row>
    <row r="9" spans="1:16" s="5" customFormat="1" ht="12.75">
      <c r="A9" s="38" t="s">
        <v>13</v>
      </c>
      <c r="B9" s="39">
        <f>SUM(B11:B38)</f>
        <v>383359612.3</v>
      </c>
      <c r="C9" s="39">
        <f>SUM(C11:C38)</f>
        <v>10130526</v>
      </c>
      <c r="D9" s="39"/>
      <c r="E9" s="39">
        <f>SUM(E11:E38)</f>
        <v>225685008.59</v>
      </c>
      <c r="F9" s="39">
        <f>SUM(F12:F38)</f>
        <v>220197999.19</v>
      </c>
      <c r="G9" s="39">
        <f>SUM(G12:G38)</f>
        <v>4011571.4</v>
      </c>
      <c r="H9" s="39">
        <f>SUM(H11:H38)</f>
        <v>0</v>
      </c>
      <c r="I9" s="39"/>
      <c r="J9" s="39">
        <f>SUM(J11:J38)</f>
        <v>147544077.71</v>
      </c>
      <c r="K9" s="39">
        <f>SUM(K11:K38)</f>
        <v>147511446.71</v>
      </c>
      <c r="L9" s="39">
        <f>SUM(L11:L38)</f>
        <v>32631</v>
      </c>
      <c r="M9" s="163">
        <f>SUM(M11:M38)</f>
        <v>0</v>
      </c>
      <c r="N9" s="39"/>
      <c r="O9" s="233"/>
      <c r="P9" s="23"/>
    </row>
    <row r="10" spans="1:14" ht="12.75">
      <c r="A10" s="27"/>
      <c r="B10" s="278"/>
      <c r="C10" s="278"/>
      <c r="D10" s="278"/>
      <c r="E10" s="278"/>
      <c r="F10" s="278"/>
      <c r="G10" s="278"/>
      <c r="I10" s="278"/>
      <c r="J10" s="278"/>
      <c r="K10" s="278"/>
      <c r="L10" s="278"/>
      <c r="M10" s="278"/>
      <c r="N10" s="23"/>
    </row>
    <row r="11" spans="1:15" s="257" customFormat="1" ht="12.75">
      <c r="A11" s="60" t="s">
        <v>14</v>
      </c>
      <c r="B11" s="52">
        <f>+C11+F11+J11</f>
        <v>2119843</v>
      </c>
      <c r="C11" s="52">
        <v>0</v>
      </c>
      <c r="D11" s="52"/>
      <c r="E11" s="52">
        <f>F11+G11+H11</f>
        <v>1475438</v>
      </c>
      <c r="F11" s="52">
        <v>1475438</v>
      </c>
      <c r="G11" s="52">
        <v>0</v>
      </c>
      <c r="H11" s="52">
        <v>0</v>
      </c>
      <c r="I11" s="52"/>
      <c r="J11" s="52">
        <f>+K11+M11+R11</f>
        <v>644405</v>
      </c>
      <c r="K11" s="52">
        <v>644405</v>
      </c>
      <c r="L11" s="52">
        <f>+M11+O11+T11</f>
        <v>0</v>
      </c>
      <c r="M11" s="52">
        <f>+N11+P11+U11</f>
        <v>0</v>
      </c>
      <c r="N11" s="52">
        <f>+O11+Q11+V11</f>
        <v>0</v>
      </c>
      <c r="O11" s="252"/>
    </row>
    <row r="12" spans="1:14" ht="12.75">
      <c r="A12" s="27" t="s">
        <v>15</v>
      </c>
      <c r="B12" s="52">
        <f aca="true" t="shared" si="0" ref="B12:B38">+C12+E12+J12</f>
        <v>32944703</v>
      </c>
      <c r="C12" s="52">
        <v>0</v>
      </c>
      <c r="D12" s="52"/>
      <c r="E12" s="52">
        <f>F12+G12+H12</f>
        <v>22155841</v>
      </c>
      <c r="F12" s="91">
        <v>22155841</v>
      </c>
      <c r="G12" s="290">
        <v>0</v>
      </c>
      <c r="H12" s="290">
        <v>0</v>
      </c>
      <c r="I12" s="52"/>
      <c r="J12" s="52">
        <f>SUM(K12:M12)</f>
        <v>10788862</v>
      </c>
      <c r="K12" s="91">
        <v>10788862</v>
      </c>
      <c r="L12" s="52">
        <v>0</v>
      </c>
      <c r="M12" s="52">
        <v>0</v>
      </c>
      <c r="N12" s="23"/>
    </row>
    <row r="13" spans="1:14" ht="12.75">
      <c r="A13" s="24" t="s">
        <v>16</v>
      </c>
      <c r="B13" s="52">
        <f t="shared" si="0"/>
        <v>7543937</v>
      </c>
      <c r="C13" s="42">
        <v>0</v>
      </c>
      <c r="D13" s="52"/>
      <c r="E13" s="52">
        <f>F13+G13+H13</f>
        <v>4925000</v>
      </c>
      <c r="F13" s="61">
        <v>4925000</v>
      </c>
      <c r="G13" s="61">
        <v>0</v>
      </c>
      <c r="H13" s="61">
        <v>0</v>
      </c>
      <c r="I13" s="52"/>
      <c r="J13" s="52">
        <f>SUM(K13:M13)</f>
        <v>2618937</v>
      </c>
      <c r="K13" s="61">
        <v>2618937</v>
      </c>
      <c r="L13" s="61">
        <v>0</v>
      </c>
      <c r="M13" s="61">
        <v>0</v>
      </c>
      <c r="N13" s="23"/>
    </row>
    <row r="14" spans="1:14" ht="12.75">
      <c r="A14" s="24" t="s">
        <v>17</v>
      </c>
      <c r="B14" s="52">
        <f t="shared" si="0"/>
        <v>32451164</v>
      </c>
      <c r="C14" s="91">
        <v>6074000</v>
      </c>
      <c r="D14" s="52"/>
      <c r="E14" s="52">
        <f>F14+G14+H14</f>
        <v>14580000</v>
      </c>
      <c r="F14" s="91">
        <v>14580000</v>
      </c>
      <c r="G14" s="52">
        <v>0</v>
      </c>
      <c r="H14" s="52">
        <v>0</v>
      </c>
      <c r="I14" s="52"/>
      <c r="J14" s="52">
        <f>SUM(K14:M14)</f>
        <v>11797164</v>
      </c>
      <c r="K14" s="91">
        <v>11797164</v>
      </c>
      <c r="L14" s="52">
        <v>0</v>
      </c>
      <c r="M14" s="52">
        <v>0</v>
      </c>
      <c r="N14" s="23"/>
    </row>
    <row r="15" spans="1:14" ht="12.75">
      <c r="A15" s="24" t="s">
        <v>18</v>
      </c>
      <c r="B15" s="52">
        <f t="shared" si="0"/>
        <v>6282525</v>
      </c>
      <c r="C15" s="52">
        <v>0</v>
      </c>
      <c r="D15" s="52"/>
      <c r="E15" s="52">
        <f>F15+G15+H15</f>
        <v>4560879</v>
      </c>
      <c r="F15" s="52">
        <v>4560879</v>
      </c>
      <c r="G15" s="52">
        <v>0</v>
      </c>
      <c r="H15" s="52">
        <v>0</v>
      </c>
      <c r="I15" s="52"/>
      <c r="J15" s="52">
        <f>SUM(K15:M15)</f>
        <v>1721646</v>
      </c>
      <c r="K15" s="52">
        <v>1721646</v>
      </c>
      <c r="L15" s="52">
        <v>0</v>
      </c>
      <c r="M15" s="52">
        <v>0</v>
      </c>
      <c r="N15" s="23"/>
    </row>
    <row r="16" spans="1:14" ht="12.75">
      <c r="A16" s="2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3"/>
    </row>
    <row r="17" spans="1:14" ht="12.75">
      <c r="A17" s="24" t="s">
        <v>19</v>
      </c>
      <c r="B17" s="52">
        <f>+C17+E17+K17</f>
        <v>1584240.71</v>
      </c>
      <c r="C17" s="52">
        <v>0</v>
      </c>
      <c r="D17" s="52"/>
      <c r="E17" s="52">
        <f>+F17+H17+M17</f>
        <v>1014798</v>
      </c>
      <c r="F17" s="52">
        <v>1014798</v>
      </c>
      <c r="G17" s="52">
        <v>0</v>
      </c>
      <c r="H17" s="52">
        <v>0</v>
      </c>
      <c r="I17" s="52"/>
      <c r="J17" s="52">
        <f>SUM(K17:M17)</f>
        <v>569442.71</v>
      </c>
      <c r="K17" s="52">
        <v>569442.71</v>
      </c>
      <c r="L17" s="52">
        <f>+M17+O17+T17</f>
        <v>0</v>
      </c>
      <c r="M17" s="52">
        <v>0</v>
      </c>
      <c r="N17" s="23"/>
    </row>
    <row r="18" spans="1:14" ht="12.75">
      <c r="A18" s="24" t="s">
        <v>20</v>
      </c>
      <c r="B18" s="52">
        <f t="shared" si="0"/>
        <v>10566822.31</v>
      </c>
      <c r="C18" s="52">
        <v>0</v>
      </c>
      <c r="D18" s="52"/>
      <c r="E18" s="52">
        <f>F18+G18+H18</f>
        <v>7246173.19</v>
      </c>
      <c r="F18" s="91">
        <v>7246173.19</v>
      </c>
      <c r="G18" s="52">
        <v>0</v>
      </c>
      <c r="H18" s="52">
        <v>0</v>
      </c>
      <c r="I18" s="52"/>
      <c r="J18" s="52">
        <f>SUM(K18:M18)</f>
        <v>3320649.12</v>
      </c>
      <c r="K18" s="91">
        <v>3320649.12</v>
      </c>
      <c r="L18" s="52">
        <v>0</v>
      </c>
      <c r="M18" s="52">
        <v>0</v>
      </c>
      <c r="N18" s="23"/>
    </row>
    <row r="19" spans="1:14" ht="12.75">
      <c r="A19" s="24" t="s">
        <v>21</v>
      </c>
      <c r="B19" s="52">
        <f>+C19+J19+E19</f>
        <v>8376581</v>
      </c>
      <c r="C19" s="52">
        <v>0</v>
      </c>
      <c r="D19" s="52"/>
      <c r="E19" s="52">
        <f>F19+G19+H19</f>
        <v>5152807</v>
      </c>
      <c r="F19" s="52">
        <v>5152807</v>
      </c>
      <c r="G19" s="52">
        <v>0</v>
      </c>
      <c r="H19" s="52">
        <v>0</v>
      </c>
      <c r="I19" s="52"/>
      <c r="J19" s="52">
        <f>SUM(K19:M19)</f>
        <v>3223774</v>
      </c>
      <c r="K19" s="91">
        <v>3223774</v>
      </c>
      <c r="L19" s="61">
        <v>0</v>
      </c>
      <c r="M19" s="52">
        <v>0</v>
      </c>
      <c r="N19" s="23"/>
    </row>
    <row r="20" spans="1:14" ht="12.75">
      <c r="A20" s="24" t="s">
        <v>22</v>
      </c>
      <c r="B20" s="52">
        <f t="shared" si="0"/>
        <v>5007577</v>
      </c>
      <c r="C20" s="52">
        <v>0</v>
      </c>
      <c r="D20" s="52"/>
      <c r="E20" s="52">
        <f>F20+G20+H20</f>
        <v>3593463</v>
      </c>
      <c r="F20" s="52">
        <v>3593463</v>
      </c>
      <c r="G20" s="52">
        <v>0</v>
      </c>
      <c r="H20" s="52">
        <v>0</v>
      </c>
      <c r="I20" s="52"/>
      <c r="J20" s="52">
        <f>SUM(K20:M20)</f>
        <v>1414114</v>
      </c>
      <c r="K20" s="52">
        <v>1414114</v>
      </c>
      <c r="L20" s="52">
        <v>0</v>
      </c>
      <c r="M20" s="52">
        <v>0</v>
      </c>
      <c r="N20" s="23"/>
    </row>
    <row r="21" spans="1:14" ht="12.75">
      <c r="A21" s="24" t="s">
        <v>23</v>
      </c>
      <c r="B21" s="52">
        <f t="shared" si="0"/>
        <v>1137009</v>
      </c>
      <c r="C21" s="52">
        <v>0</v>
      </c>
      <c r="D21" s="52"/>
      <c r="E21" s="52">
        <f>F21+G21+H21</f>
        <v>800214</v>
      </c>
      <c r="F21" s="52">
        <v>800214</v>
      </c>
      <c r="G21" s="52">
        <v>0</v>
      </c>
      <c r="H21" s="52">
        <v>0</v>
      </c>
      <c r="I21" s="52"/>
      <c r="J21" s="52">
        <f>SUM(K21:M21)</f>
        <v>336795</v>
      </c>
      <c r="K21" s="52">
        <v>336795</v>
      </c>
      <c r="L21" s="52">
        <v>0</v>
      </c>
      <c r="M21" s="52">
        <v>0</v>
      </c>
      <c r="N21" s="23"/>
    </row>
    <row r="22" spans="1:14" ht="12.75">
      <c r="A22" s="2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23"/>
    </row>
    <row r="23" spans="1:16" ht="12.75">
      <c r="A23" s="24" t="s">
        <v>24</v>
      </c>
      <c r="B23" s="52">
        <f t="shared" si="0"/>
        <v>25635235</v>
      </c>
      <c r="C23" s="52">
        <v>0</v>
      </c>
      <c r="D23" s="52"/>
      <c r="E23" s="52">
        <f>F23+G23+H23</f>
        <v>15414723</v>
      </c>
      <c r="F23" s="91">
        <v>15414723</v>
      </c>
      <c r="G23" s="52">
        <v>0</v>
      </c>
      <c r="H23" s="52">
        <v>0</v>
      </c>
      <c r="I23" s="52"/>
      <c r="J23" s="52">
        <f>SUM(K23:M23)</f>
        <v>10220512</v>
      </c>
      <c r="K23" s="91">
        <v>10220512</v>
      </c>
      <c r="L23" s="52">
        <f>+M23+O23+T23</f>
        <v>0</v>
      </c>
      <c r="M23" s="52">
        <v>0</v>
      </c>
      <c r="N23" s="23"/>
      <c r="P23" s="52"/>
    </row>
    <row r="24" spans="1:14" ht="12.75">
      <c r="A24" s="24" t="s">
        <v>216</v>
      </c>
      <c r="B24" s="52">
        <f t="shared" si="0"/>
        <v>221068.28</v>
      </c>
      <c r="C24" s="52">
        <v>0</v>
      </c>
      <c r="D24" s="52"/>
      <c r="E24" s="52">
        <f>F24+G24+H24</f>
        <v>145946.4</v>
      </c>
      <c r="F24" s="52">
        <v>134375</v>
      </c>
      <c r="G24" s="52">
        <v>11571.4</v>
      </c>
      <c r="H24" s="290">
        <v>0</v>
      </c>
      <c r="I24" s="52"/>
      <c r="J24" s="52">
        <f>SUM(K24:M24)</f>
        <v>75121.88</v>
      </c>
      <c r="K24" s="52">
        <v>75121.88</v>
      </c>
      <c r="L24" s="52">
        <v>0</v>
      </c>
      <c r="M24" s="52">
        <v>0</v>
      </c>
      <c r="N24" s="23"/>
    </row>
    <row r="25" spans="1:14" ht="12.75">
      <c r="A25" s="24" t="s">
        <v>26</v>
      </c>
      <c r="B25" s="52">
        <f t="shared" si="0"/>
        <v>13357222</v>
      </c>
      <c r="C25" s="52">
        <v>0</v>
      </c>
      <c r="D25" s="52"/>
      <c r="E25" s="52">
        <f>F25+G25+H25</f>
        <v>7909644</v>
      </c>
      <c r="F25" s="52">
        <v>7909644</v>
      </c>
      <c r="G25" s="52">
        <v>0</v>
      </c>
      <c r="H25" s="52">
        <v>0</v>
      </c>
      <c r="I25" s="52"/>
      <c r="J25" s="52">
        <f>SUM(K25:M25)</f>
        <v>5447578</v>
      </c>
      <c r="K25" s="52">
        <v>5447578</v>
      </c>
      <c r="L25" s="61">
        <v>0</v>
      </c>
      <c r="M25" s="52">
        <v>0</v>
      </c>
      <c r="N25" s="23"/>
    </row>
    <row r="26" spans="1:14" ht="12.75">
      <c r="A26" s="24" t="s">
        <v>27</v>
      </c>
      <c r="B26" s="52">
        <f t="shared" si="0"/>
        <v>35252672</v>
      </c>
      <c r="C26" s="52">
        <v>0</v>
      </c>
      <c r="D26" s="52"/>
      <c r="E26" s="52">
        <f>F26+G26+H26</f>
        <v>21819067</v>
      </c>
      <c r="F26" s="91">
        <v>21819067</v>
      </c>
      <c r="G26" s="52">
        <v>0</v>
      </c>
      <c r="H26" s="52">
        <v>0</v>
      </c>
      <c r="I26" s="52"/>
      <c r="J26" s="52">
        <f>SUM(K26:M26)</f>
        <v>13433605</v>
      </c>
      <c r="K26" s="91">
        <v>13433605</v>
      </c>
      <c r="L26" s="52">
        <v>0</v>
      </c>
      <c r="M26" s="52">
        <v>0</v>
      </c>
      <c r="N26" s="23"/>
    </row>
    <row r="27" spans="1:14" ht="12.75">
      <c r="A27" s="24" t="s">
        <v>28</v>
      </c>
      <c r="B27" s="52">
        <f t="shared" si="0"/>
        <v>0</v>
      </c>
      <c r="C27" s="52">
        <v>0</v>
      </c>
      <c r="D27" s="52"/>
      <c r="E27" s="52">
        <f>F27+G27+H27</f>
        <v>0</v>
      </c>
      <c r="F27" s="52">
        <v>0</v>
      </c>
      <c r="G27" s="52">
        <v>0</v>
      </c>
      <c r="H27" s="52">
        <v>0</v>
      </c>
      <c r="I27" s="52"/>
      <c r="J27" s="52">
        <f>SUM(K27:M27)</f>
        <v>0</v>
      </c>
      <c r="K27" s="52">
        <v>0</v>
      </c>
      <c r="L27" s="52">
        <v>0</v>
      </c>
      <c r="M27" s="52">
        <v>0</v>
      </c>
      <c r="N27" s="23"/>
    </row>
    <row r="28" spans="1:14" ht="12.75">
      <c r="A28" s="24"/>
      <c r="B28" s="52"/>
      <c r="C28" s="52"/>
      <c r="D28" s="52"/>
      <c r="E28" s="52"/>
      <c r="F28" s="52"/>
      <c r="G28" s="52"/>
      <c r="H28" s="52"/>
      <c r="I28" s="52"/>
      <c r="J28" s="52"/>
      <c r="K28" s="252"/>
      <c r="L28" s="257"/>
      <c r="M28" s="52"/>
      <c r="N28" s="23"/>
    </row>
    <row r="29" spans="1:16" ht="12.75">
      <c r="A29" s="41" t="s">
        <v>148</v>
      </c>
      <c r="B29" s="52">
        <f t="shared" si="0"/>
        <v>104348302</v>
      </c>
      <c r="C29" s="91">
        <v>1994295</v>
      </c>
      <c r="D29" s="52"/>
      <c r="E29" s="52">
        <f>F29+G29+H29</f>
        <v>61329010</v>
      </c>
      <c r="F29" s="91">
        <v>61329010</v>
      </c>
      <c r="G29" s="52">
        <v>0</v>
      </c>
      <c r="H29" s="52">
        <v>0</v>
      </c>
      <c r="I29" s="52"/>
      <c r="J29" s="52">
        <f>SUM(K29:M29)</f>
        <v>41024997</v>
      </c>
      <c r="K29" s="52">
        <v>41024997</v>
      </c>
      <c r="L29" s="52">
        <v>0</v>
      </c>
      <c r="M29" s="52">
        <v>0</v>
      </c>
      <c r="N29" s="23"/>
      <c r="P29" s="52"/>
    </row>
    <row r="30" spans="1:14" ht="12.75">
      <c r="A30" s="24" t="s">
        <v>29</v>
      </c>
      <c r="B30" s="52">
        <f t="shared" si="0"/>
        <v>50847291</v>
      </c>
      <c r="C30" s="52">
        <v>0</v>
      </c>
      <c r="D30" s="52"/>
      <c r="E30" s="52">
        <f>F30+G30+H30</f>
        <v>27278924</v>
      </c>
      <c r="F30" s="91">
        <v>27278924</v>
      </c>
      <c r="G30" s="52">
        <v>0</v>
      </c>
      <c r="H30" s="52">
        <v>0</v>
      </c>
      <c r="I30" s="52"/>
      <c r="J30" s="52">
        <f>SUM(K30:M30)</f>
        <v>23568367</v>
      </c>
      <c r="K30" s="91">
        <v>23568367</v>
      </c>
      <c r="L30" s="52">
        <v>0</v>
      </c>
      <c r="M30" s="52">
        <v>0</v>
      </c>
      <c r="N30" s="23"/>
    </row>
    <row r="31" spans="1:14" ht="12.75">
      <c r="A31" s="24" t="s">
        <v>30</v>
      </c>
      <c r="B31" s="52">
        <f t="shared" si="0"/>
        <v>6061206</v>
      </c>
      <c r="C31" s="52">
        <v>0</v>
      </c>
      <c r="D31" s="52"/>
      <c r="E31" s="52">
        <f>F31+G31+H31</f>
        <v>3754380</v>
      </c>
      <c r="F31" s="52">
        <v>3754380</v>
      </c>
      <c r="G31" s="52">
        <v>0</v>
      </c>
      <c r="H31" s="52">
        <v>0</v>
      </c>
      <c r="I31" s="52"/>
      <c r="J31" s="52">
        <f>SUM(K31:M31)</f>
        <v>2306826</v>
      </c>
      <c r="K31" s="52">
        <v>2306826</v>
      </c>
      <c r="L31" s="52">
        <v>0</v>
      </c>
      <c r="M31" s="52">
        <v>0</v>
      </c>
      <c r="N31" s="23"/>
    </row>
    <row r="32" spans="1:14" ht="12.75">
      <c r="A32" s="24" t="s">
        <v>31</v>
      </c>
      <c r="B32" s="52">
        <f t="shared" si="0"/>
        <v>6034537</v>
      </c>
      <c r="C32" s="52">
        <v>0</v>
      </c>
      <c r="D32" s="52"/>
      <c r="E32" s="52">
        <f>F32+G32+H32</f>
        <v>4016170</v>
      </c>
      <c r="F32" s="52">
        <v>4016170</v>
      </c>
      <c r="G32" s="52">
        <v>0</v>
      </c>
      <c r="H32" s="52">
        <v>0</v>
      </c>
      <c r="I32" s="52"/>
      <c r="J32" s="52">
        <f>SUM(K32:M32)</f>
        <v>2018367</v>
      </c>
      <c r="K32" s="52">
        <v>2018367</v>
      </c>
      <c r="L32" s="52">
        <v>0</v>
      </c>
      <c r="M32" s="52">
        <v>0</v>
      </c>
      <c r="N32" s="23"/>
    </row>
    <row r="33" spans="1:14" ht="12.75">
      <c r="A33" s="24" t="s">
        <v>215</v>
      </c>
      <c r="B33" s="52">
        <f t="shared" si="0"/>
        <v>6947795</v>
      </c>
      <c r="C33" s="52">
        <v>2062231</v>
      </c>
      <c r="D33" s="52"/>
      <c r="E33" s="52">
        <f>F33+G33+H33</f>
        <v>4580176</v>
      </c>
      <c r="F33" s="52">
        <v>580176</v>
      </c>
      <c r="G33" s="52">
        <v>4000000</v>
      </c>
      <c r="H33" s="52">
        <v>0</v>
      </c>
      <c r="I33" s="52"/>
      <c r="J33" s="52">
        <f>SUM(K33:M33)</f>
        <v>305388</v>
      </c>
      <c r="K33" s="52">
        <v>272757</v>
      </c>
      <c r="L33" s="52">
        <v>32631</v>
      </c>
      <c r="M33" s="52">
        <v>0</v>
      </c>
      <c r="N33" s="23"/>
    </row>
    <row r="34" spans="1:14" ht="12.75">
      <c r="A34" s="2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23"/>
    </row>
    <row r="35" spans="1:14" ht="12.75">
      <c r="A35" s="24" t="s">
        <v>33</v>
      </c>
      <c r="B35" s="52">
        <f t="shared" si="0"/>
        <v>3793297</v>
      </c>
      <c r="C35" s="52">
        <v>0</v>
      </c>
      <c r="D35" s="52"/>
      <c r="E35" s="52">
        <f>F35+G35+H35</f>
        <v>2330409</v>
      </c>
      <c r="F35" s="52">
        <v>2330409</v>
      </c>
      <c r="G35" s="52">
        <v>0</v>
      </c>
      <c r="H35" s="52">
        <v>0</v>
      </c>
      <c r="I35" s="52"/>
      <c r="J35" s="52">
        <f>SUM(K35:M35)</f>
        <v>1462888</v>
      </c>
      <c r="K35" s="52">
        <v>1462888</v>
      </c>
      <c r="L35" s="52">
        <v>0</v>
      </c>
      <c r="M35" s="52">
        <v>0</v>
      </c>
      <c r="N35" s="23"/>
    </row>
    <row r="36" spans="1:14" ht="12.75">
      <c r="A36" s="24" t="s">
        <v>34</v>
      </c>
      <c r="B36" s="52">
        <f t="shared" si="0"/>
        <v>5728286</v>
      </c>
      <c r="C36" s="52">
        <v>0</v>
      </c>
      <c r="D36" s="52"/>
      <c r="E36" s="52">
        <f>F36+G36+H36</f>
        <v>3743926</v>
      </c>
      <c r="F36" s="91">
        <v>3743926</v>
      </c>
      <c r="G36" s="52">
        <v>0</v>
      </c>
      <c r="H36" s="52">
        <v>0</v>
      </c>
      <c r="I36" s="52"/>
      <c r="J36" s="52">
        <f>SUM(K36:M36)</f>
        <v>1984360</v>
      </c>
      <c r="K36" s="52">
        <v>1984360</v>
      </c>
      <c r="L36" s="52">
        <v>0</v>
      </c>
      <c r="M36" s="52">
        <v>0</v>
      </c>
      <c r="N36" s="23"/>
    </row>
    <row r="37" spans="1:14" ht="12.75">
      <c r="A37" s="24" t="s">
        <v>35</v>
      </c>
      <c r="B37" s="52">
        <f t="shared" si="0"/>
        <v>8533012</v>
      </c>
      <c r="C37" s="52">
        <v>0</v>
      </c>
      <c r="D37" s="52"/>
      <c r="E37" s="52">
        <f>F37+G37+H37</f>
        <v>5741307</v>
      </c>
      <c r="F37" s="52">
        <v>5741307</v>
      </c>
      <c r="G37" s="52">
        <v>0</v>
      </c>
      <c r="H37" s="52">
        <v>0</v>
      </c>
      <c r="I37" s="52"/>
      <c r="J37" s="52">
        <f>SUM(K37:M37)</f>
        <v>2791705</v>
      </c>
      <c r="K37" s="52">
        <v>2791705</v>
      </c>
      <c r="L37" s="52">
        <v>0</v>
      </c>
      <c r="M37" s="52">
        <v>0</v>
      </c>
      <c r="N37" s="23"/>
    </row>
    <row r="38" spans="1:14" ht="12.75">
      <c r="A38" s="35" t="s">
        <v>36</v>
      </c>
      <c r="B38" s="56">
        <f t="shared" si="0"/>
        <v>8585287</v>
      </c>
      <c r="C38" s="56">
        <v>0</v>
      </c>
      <c r="D38" s="56"/>
      <c r="E38" s="56">
        <f>F38+G38+H38</f>
        <v>2116713</v>
      </c>
      <c r="F38" s="56">
        <v>2116713</v>
      </c>
      <c r="G38" s="56">
        <v>0</v>
      </c>
      <c r="H38" s="56">
        <v>0</v>
      </c>
      <c r="I38" s="56"/>
      <c r="J38" s="56">
        <f>SUM(K38:M38)</f>
        <v>6468574</v>
      </c>
      <c r="K38" s="56">
        <v>6468574</v>
      </c>
      <c r="L38" s="56">
        <v>0</v>
      </c>
      <c r="M38" s="56">
        <v>0</v>
      </c>
      <c r="N38" s="23"/>
    </row>
    <row r="39" spans="1:14" ht="12.75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195" t="s">
        <v>218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ht="12.75">
      <c r="B41" s="23" t="s">
        <v>217</v>
      </c>
    </row>
    <row r="44" spans="6:7" ht="12.75">
      <c r="F44" s="234"/>
      <c r="G44" s="235"/>
    </row>
    <row r="45" spans="6:7" ht="12.75">
      <c r="F45" s="234"/>
      <c r="G45" s="235"/>
    </row>
    <row r="46" spans="6:7" ht="12.75">
      <c r="F46" s="61"/>
      <c r="G46" s="235"/>
    </row>
    <row r="47" spans="6:7" ht="12.75">
      <c r="F47" s="234"/>
      <c r="G47" s="235"/>
    </row>
    <row r="48" spans="6:7" ht="12.75">
      <c r="F48" s="61"/>
      <c r="G48" s="235"/>
    </row>
    <row r="49" spans="6:7" ht="12.75">
      <c r="F49" s="61"/>
      <c r="G49" s="232"/>
    </row>
    <row r="50" spans="6:7" ht="12.75">
      <c r="F50" s="61"/>
      <c r="G50" s="235"/>
    </row>
    <row r="51" spans="6:7" ht="12.75">
      <c r="F51" s="234"/>
      <c r="G51" s="235"/>
    </row>
    <row r="52" spans="6:7" ht="12.75">
      <c r="F52" s="234"/>
      <c r="G52" s="235"/>
    </row>
    <row r="53" spans="6:7" ht="12.75">
      <c r="F53" s="61"/>
      <c r="G53" s="235"/>
    </row>
    <row r="54" spans="6:7" ht="12.75">
      <c r="F54" s="61"/>
      <c r="G54" s="235"/>
    </row>
    <row r="55" spans="6:7" ht="12.75">
      <c r="F55" s="61"/>
      <c r="G55" s="232"/>
    </row>
    <row r="56" spans="6:7" ht="12.75">
      <c r="F56" s="234"/>
      <c r="G56" s="235"/>
    </row>
    <row r="57" spans="6:7" ht="12.75">
      <c r="F57" s="61"/>
      <c r="G57" s="235"/>
    </row>
    <row r="58" spans="6:7" ht="12.75">
      <c r="F58" s="61"/>
      <c r="G58" s="235"/>
    </row>
    <row r="59" spans="6:7" ht="12.75">
      <c r="F59" s="234"/>
      <c r="G59" s="235"/>
    </row>
    <row r="60" spans="6:7" ht="12.75">
      <c r="F60" s="61"/>
      <c r="G60" s="235"/>
    </row>
    <row r="61" spans="6:7" ht="12.75">
      <c r="F61" s="61"/>
      <c r="G61" s="232"/>
    </row>
    <row r="62" spans="6:7" ht="12.75">
      <c r="F62" s="234"/>
      <c r="G62" s="235"/>
    </row>
    <row r="63" spans="6:7" ht="12.75">
      <c r="F63" s="234"/>
      <c r="G63" s="235"/>
    </row>
    <row r="64" spans="6:7" ht="12.75">
      <c r="F64" s="61"/>
      <c r="G64" s="235"/>
    </row>
    <row r="65" spans="6:7" ht="12.75">
      <c r="F65" s="61"/>
      <c r="G65" s="235"/>
    </row>
    <row r="66" spans="6:7" ht="12.75">
      <c r="F66" s="61"/>
      <c r="G66" s="235"/>
    </row>
    <row r="67" spans="6:7" ht="12.75">
      <c r="F67" s="61"/>
      <c r="G67" s="232"/>
    </row>
    <row r="68" spans="6:7" ht="12.75">
      <c r="F68" s="61"/>
      <c r="G68" s="235"/>
    </row>
    <row r="69" spans="6:7" ht="12.75">
      <c r="F69" s="234"/>
      <c r="G69" s="235"/>
    </row>
    <row r="70" spans="6:7" ht="12.75">
      <c r="F70" s="61"/>
      <c r="G70" s="235"/>
    </row>
    <row r="71" spans="6:7" ht="12.75">
      <c r="F71" s="61"/>
      <c r="G71" s="235"/>
    </row>
    <row r="72" spans="6:7" ht="12.75">
      <c r="F72" s="232"/>
      <c r="G72" s="232"/>
    </row>
    <row r="73" spans="6:7" ht="12.75">
      <c r="F73" s="232"/>
      <c r="G73" s="235"/>
    </row>
    <row r="74" spans="6:7" ht="12.75">
      <c r="F74" s="232"/>
      <c r="G74" s="232"/>
    </row>
    <row r="75" spans="6:7" ht="12.75">
      <c r="F75" s="232"/>
      <c r="G75" s="232"/>
    </row>
    <row r="76" spans="6:7" ht="12.75">
      <c r="F76" s="232"/>
      <c r="G76" s="232"/>
    </row>
    <row r="77" spans="6:7" ht="12.75">
      <c r="F77" s="232"/>
      <c r="G77" s="232"/>
    </row>
    <row r="78" spans="6:7" ht="12.75">
      <c r="F78" s="232"/>
      <c r="G78" s="232"/>
    </row>
  </sheetData>
  <sheetProtection password="CAF5" sheet="1" objects="1" scenarios="1"/>
  <mergeCells count="6">
    <mergeCell ref="A3:M3"/>
    <mergeCell ref="A1:M1"/>
    <mergeCell ref="M7:N7"/>
    <mergeCell ref="M8:N8"/>
    <mergeCell ref="J6:N6"/>
    <mergeCell ref="E6:H6"/>
  </mergeCells>
  <printOptions horizontalCentered="1"/>
  <pageMargins left="0.7" right="0.72" top="0.87" bottom="0.82" header="0.67" footer="0.5"/>
  <pageSetup fitToHeight="1" fitToWidth="1" horizontalDpi="600" verticalDpi="600" orientation="landscape" scale="79" r:id="rId1"/>
  <headerFooter alignWithMargins="0">
    <oddFooter>&amp;L&amp;"Lucida Sans,Italic"&amp;9MSDE-LFRO  09 / 2010&amp;C- &amp;P -
&amp;R&amp;"Lucida Sans,Italic"&amp;9Selected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6.28125" style="0" customWidth="1"/>
    <col min="2" max="2" width="18.140625" style="85" customWidth="1"/>
    <col min="3" max="3" width="3.28125" style="0" customWidth="1"/>
    <col min="4" max="4" width="15.421875" style="0" customWidth="1"/>
    <col min="5" max="5" width="3.28125" style="0" customWidth="1"/>
    <col min="6" max="6" width="17.00390625" style="0" bestFit="1" customWidth="1"/>
    <col min="7" max="7" width="3.140625" style="0" customWidth="1"/>
    <col min="8" max="8" width="20.8515625" style="0" bestFit="1" customWidth="1"/>
    <col min="9" max="9" width="3.57421875" style="0" customWidth="1"/>
    <col min="10" max="10" width="17.28125" style="0" customWidth="1"/>
    <col min="11" max="11" width="3.00390625" style="0" customWidth="1"/>
    <col min="12" max="12" width="17.00390625" style="0" bestFit="1" customWidth="1"/>
    <col min="13" max="13" width="3.140625" style="0" customWidth="1"/>
    <col min="14" max="14" width="14.57421875" style="0" customWidth="1"/>
    <col min="15" max="15" width="15.57421875" style="153" bestFit="1" customWidth="1"/>
  </cols>
  <sheetData>
    <row r="1" spans="1:14" ht="12.75">
      <c r="A1" s="321" t="s">
        <v>175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12.75">
      <c r="A2" s="53"/>
      <c r="B2" s="8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321" t="s">
        <v>291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3.5" thickBot="1">
      <c r="A4" s="46"/>
      <c r="B4" s="57"/>
      <c r="C4" s="57"/>
      <c r="D4" s="131"/>
      <c r="E4" s="57"/>
      <c r="F4" s="131"/>
      <c r="G4" s="57"/>
      <c r="H4" s="131"/>
      <c r="I4" s="57"/>
      <c r="J4" s="131"/>
      <c r="K4" s="57"/>
      <c r="L4" s="131"/>
      <c r="M4" s="57"/>
      <c r="N4" s="131"/>
    </row>
    <row r="5" spans="1:14" ht="13.5" thickTop="1">
      <c r="A5" s="47" t="s">
        <v>37</v>
      </c>
      <c r="B5" s="45" t="s">
        <v>11</v>
      </c>
      <c r="C5" s="45"/>
      <c r="D5" s="45" t="s">
        <v>0</v>
      </c>
      <c r="E5" s="45"/>
      <c r="F5" s="45"/>
      <c r="G5" s="45"/>
      <c r="H5" s="45" t="s">
        <v>5</v>
      </c>
      <c r="I5" s="45"/>
      <c r="J5" s="45"/>
      <c r="K5" s="45"/>
      <c r="L5" s="45"/>
      <c r="M5" s="45"/>
      <c r="N5" s="45"/>
    </row>
    <row r="6" spans="1:14" ht="12.75">
      <c r="A6" s="47" t="s">
        <v>38</v>
      </c>
      <c r="B6" s="45" t="s">
        <v>127</v>
      </c>
      <c r="C6" s="45"/>
      <c r="D6" s="45" t="s">
        <v>1</v>
      </c>
      <c r="E6" s="45"/>
      <c r="F6" s="45" t="s">
        <v>3</v>
      </c>
      <c r="G6" s="45"/>
      <c r="H6" s="45" t="s">
        <v>1</v>
      </c>
      <c r="I6" s="45"/>
      <c r="J6" s="45" t="s">
        <v>7</v>
      </c>
      <c r="K6" s="45"/>
      <c r="L6" s="45"/>
      <c r="M6" s="45"/>
      <c r="N6" s="45"/>
    </row>
    <row r="7" spans="1:14" ht="12.75">
      <c r="A7" s="76" t="s">
        <v>39</v>
      </c>
      <c r="B7" s="67" t="s">
        <v>122</v>
      </c>
      <c r="C7" s="67"/>
      <c r="D7" s="67" t="s">
        <v>2</v>
      </c>
      <c r="E7" s="67"/>
      <c r="F7" s="67" t="s">
        <v>4</v>
      </c>
      <c r="G7" s="67"/>
      <c r="H7" s="67" t="s">
        <v>6</v>
      </c>
      <c r="I7" s="67"/>
      <c r="J7" s="67" t="s">
        <v>8</v>
      </c>
      <c r="K7" s="67"/>
      <c r="L7" s="67" t="s">
        <v>9</v>
      </c>
      <c r="M7" s="67"/>
      <c r="N7" s="67" t="s">
        <v>270</v>
      </c>
    </row>
    <row r="8" spans="1:15" ht="12.75">
      <c r="A8" s="58" t="s">
        <v>13</v>
      </c>
      <c r="B8" s="43">
        <f>SUM(B10:B37)</f>
        <v>11297428084.710001</v>
      </c>
      <c r="C8" s="43"/>
      <c r="D8" s="43">
        <f>SUM(D10:D37)</f>
        <v>6913417607.949999</v>
      </c>
      <c r="E8" s="43"/>
      <c r="F8" s="43">
        <f>SUM(F10:F37)</f>
        <v>706849283.9399998</v>
      </c>
      <c r="G8" s="43"/>
      <c r="H8" s="43">
        <f>SUM(H10:H37)</f>
        <v>321909912.33</v>
      </c>
      <c r="I8" s="43"/>
      <c r="J8" s="43">
        <f>SUM(J10:J37)</f>
        <v>2330487986.67</v>
      </c>
      <c r="K8" s="43"/>
      <c r="L8" s="43">
        <f>SUM(L10:L37)</f>
        <v>107082271.08999999</v>
      </c>
      <c r="M8" s="43"/>
      <c r="N8" s="43">
        <f>SUM(N10:N37)</f>
        <v>917681022.73</v>
      </c>
      <c r="O8" s="43"/>
    </row>
    <row r="9" spans="1:14" ht="12.75">
      <c r="A9" s="47"/>
      <c r="B9" s="280"/>
      <c r="C9" s="280"/>
      <c r="D9" s="279"/>
      <c r="E9" s="280"/>
      <c r="F9" s="281"/>
      <c r="G9" s="280"/>
      <c r="H9" s="281"/>
      <c r="I9" s="280"/>
      <c r="J9" s="281"/>
      <c r="K9" s="280"/>
      <c r="L9" s="281"/>
      <c r="M9" s="280"/>
      <c r="N9" s="281"/>
    </row>
    <row r="10" spans="1:16" ht="12.75">
      <c r="A10" s="47" t="s">
        <v>14</v>
      </c>
      <c r="B10" s="24">
        <f>SUM(D10:N10)</f>
        <v>130638363.03</v>
      </c>
      <c r="C10" s="24"/>
      <c r="D10" s="291">
        <f>Admin!D11+MidLev!D10+Inst!C12+'sp ed'!C11+ppshs!C12+ppshs!L12+trans!C11+opmp!C11+opmp!M11+comserv!D11+CapOut!D11</f>
        <v>71545267.99</v>
      </c>
      <c r="E10" s="24"/>
      <c r="F10" s="291">
        <f>Admin!E11+MidLev!E10+Inst!Q12+'sp ed'!H11+ppshs!D12+ppshs!M12+trans!D11+opmp!D11+opmp!N11+comserv!F11+CapOut!F11</f>
        <v>8451386.75</v>
      </c>
      <c r="G10" s="24"/>
      <c r="H10" s="291">
        <f>Admin!F11+MidLev!F10+Inst!I12+'sp ed'!I11+ppshs!E12+ppshs!N12+trans!E11+opmp!E11+opmp!O11+comserv!H11+CapOut!H11</f>
        <v>5642881.930000002</v>
      </c>
      <c r="I10" s="24"/>
      <c r="J10" s="291">
        <f>Admin!G11+MidLev!G10+Inst!S12+'sp ed'!M11+ppshs!F12+ppshs!O12+trans!F11+opmp!F11+opmp!G11+opmp!H11+opmp!P11+comserv!J11+CapOut!J11+fixchg!C12</f>
        <v>26968694.05</v>
      </c>
      <c r="K10" s="24"/>
      <c r="L10" s="291">
        <f>Admin!H11+MidLev!H10+Inst!U12+'sp ed'!N11+ppshs!G12+ppshs!P12+trans!M11+opmp!I11+opmp!Q11+comserv!K11+CapOut!L11</f>
        <v>3020445.5300000003</v>
      </c>
      <c r="M10" s="24"/>
      <c r="N10" s="291">
        <f>Admin!I11+Admin!K11+MidLev!J10+MidLev!K10+Inst!W12+Inst!X12+Inst!Y12+Inst!Z12+'sp ed'!O11+'sp ed'!Q11+ppshs!I12+ppshs!R12+trans!N11+opmp!J11+comserv!L11+CapOut!Q11+fixchg!K12+'sp ed'!P11</f>
        <v>15009686.780000001</v>
      </c>
      <c r="O10" s="7"/>
      <c r="P10" s="7"/>
    </row>
    <row r="11" spans="1:16" ht="12.75">
      <c r="A11" s="47" t="s">
        <v>15</v>
      </c>
      <c r="B11" s="24">
        <f>SUM(D11:N11)</f>
        <v>916446315.15</v>
      </c>
      <c r="C11" s="24"/>
      <c r="D11" s="291">
        <f>Admin!D12+MidLev!D11+Inst!C13+'sp ed'!C12+ppshs!C13+ppshs!L13+trans!C12+opmp!C12+opmp!M12+comserv!D12+CapOut!D12</f>
        <v>570005800.4</v>
      </c>
      <c r="E11" s="24"/>
      <c r="F11" s="291">
        <f>Admin!E12+MidLev!E11+Inst!Q13+'sp ed'!H12+ppshs!D13+ppshs!M13+trans!D12+opmp!D12+opmp!N12+comserv!F12+CapOut!F12</f>
        <v>50972875.699999996</v>
      </c>
      <c r="G11" s="24"/>
      <c r="H11" s="291">
        <f>Admin!F12+MidLev!F11+Inst!I13+'sp ed'!I12+ppshs!E13+ppshs!N13+trans!E12+opmp!E12+opmp!O12+comserv!H12+CapOut!H12</f>
        <v>23333813.299999993</v>
      </c>
      <c r="I11" s="24"/>
      <c r="J11" s="291">
        <f>Admin!G12+MidLev!G11+Inst!S13+'sp ed'!M12+ppshs!F13+ppshs!O13+trans!F12+opmp!F12+opmp!G12+opmp!H12+opmp!P12+comserv!J12+CapOut!J12+fixchg!C13</f>
        <v>194622924.04999998</v>
      </c>
      <c r="K11" s="24"/>
      <c r="L11" s="291">
        <f>Admin!H12+MidLev!H11+Inst!U13+'sp ed'!N12+ppshs!G13+ppshs!P13+trans!M12+opmp!I12+opmp!Q12+comserv!K12+CapOut!L12</f>
        <v>5292824.46</v>
      </c>
      <c r="M11" s="24"/>
      <c r="N11" s="291">
        <f>Admin!I12+Admin!K12+MidLev!J11+MidLev!K11+Inst!W13+Inst!X13+Inst!Y13+Inst!Z13+'sp ed'!O12+'sp ed'!Q12+ppshs!I13+ppshs!R13+trans!N12+opmp!J12+comserv!L12+CapOut!Q12+fixchg!K13+'sp ed'!P12</f>
        <v>72218077.24</v>
      </c>
      <c r="O11" s="7"/>
      <c r="P11" s="7"/>
    </row>
    <row r="12" spans="1:16" ht="12.75">
      <c r="A12" s="53" t="s">
        <v>16</v>
      </c>
      <c r="B12" s="24">
        <f>SUM(D12:N12)</f>
        <v>1232127440.14</v>
      </c>
      <c r="C12" s="24"/>
      <c r="D12" s="291">
        <f>Admin!D13+MidLev!D12+Inst!C14+'sp ed'!C13+ppshs!C14+ppshs!L14+trans!C13+opmp!C13+opmp!M13+comserv!D13+CapOut!D13</f>
        <v>675456745.7199999</v>
      </c>
      <c r="E12" s="24"/>
      <c r="F12" s="291">
        <f>Admin!E13+MidLev!E12+Inst!Q14+'sp ed'!H13+ppshs!D14+ppshs!M14+trans!D13+opmp!D13+opmp!N13+comserv!F13+CapOut!F13</f>
        <v>151385914.55</v>
      </c>
      <c r="G12" s="24"/>
      <c r="H12" s="291">
        <f>Admin!F13+MidLev!F12+Inst!I14+'sp ed'!I13+ppshs!E14+ppshs!N14+trans!E13+opmp!E13+opmp!O13+comserv!H13+CapOut!H13</f>
        <v>28027072.459999997</v>
      </c>
      <c r="I12" s="24"/>
      <c r="J12" s="291">
        <f>Admin!G13+MidLev!G12+Inst!S14+'sp ed'!M13+ppshs!F14+ppshs!O14+trans!F13+opmp!F13+opmp!G13+opmp!H13+opmp!P13+comserv!J13+CapOut!J13+fixchg!C14</f>
        <v>228129250.51</v>
      </c>
      <c r="K12" s="24"/>
      <c r="L12" s="291">
        <f>Admin!H13+MidLev!H12+Inst!U14+'sp ed'!N13+ppshs!G14+ppshs!P14+trans!M13+opmp!I13+opmp!Q13+comserv!K13+CapOut!L13</f>
        <v>14383589.7</v>
      </c>
      <c r="M12" s="24"/>
      <c r="N12" s="291">
        <f>Admin!I13+Admin!K13+MidLev!J12+MidLev!K12+Inst!W14+Inst!X14+Inst!Y14+Inst!Z14+'sp ed'!O13+'sp ed'!Q13+ppshs!I14+ppshs!R14+trans!N13+opmp!J13+comserv!L13+CapOut!Q13+fixchg!K14+'sp ed'!P13</f>
        <v>134744867.2</v>
      </c>
      <c r="O12" s="7"/>
      <c r="P12" s="7"/>
    </row>
    <row r="13" spans="1:16" ht="12.75">
      <c r="A13" s="53" t="s">
        <v>17</v>
      </c>
      <c r="B13" s="24">
        <f>SUM(D13:N13)</f>
        <v>1300706835.3600001</v>
      </c>
      <c r="C13" s="24"/>
      <c r="D13" s="291">
        <f>Admin!D14+MidLev!D13+Inst!C15+'sp ed'!C14+ppshs!C15+ppshs!L15+trans!C14+opmp!C14+opmp!M14+comserv!D14+CapOut!D14</f>
        <v>766032428.93</v>
      </c>
      <c r="E13" s="24"/>
      <c r="F13" s="291">
        <f>Admin!E14+MidLev!E13+Inst!Q15+'sp ed'!H14+ppshs!D15+ppshs!M15+trans!D14+opmp!D14+opmp!N14+comserv!F14+CapOut!F14</f>
        <v>56551525.61000001</v>
      </c>
      <c r="G13" s="24"/>
      <c r="H13" s="291">
        <f>Admin!F14+MidLev!F13+Inst!I15+'sp ed'!I14+ppshs!E15+ppshs!N15+trans!E14+opmp!E14+opmp!O14+comserv!H14+CapOut!H14</f>
        <v>47095968.650000006</v>
      </c>
      <c r="I13" s="24"/>
      <c r="J13" s="291">
        <f>Admin!G14+MidLev!G13+Inst!S15+'sp ed'!M14+ppshs!F15+ppshs!O15+trans!F14+opmp!F14+opmp!G14+opmp!H14+opmp!P14+comserv!J14+CapOut!J14+fixchg!C15</f>
        <v>299927180.05</v>
      </c>
      <c r="K13" s="24"/>
      <c r="L13" s="291">
        <f>Admin!H14+MidLev!H13+Inst!U15+'sp ed'!N14+ppshs!G15+ppshs!P15+trans!M14+opmp!I14+opmp!Q14+comserv!K14+CapOut!L14</f>
        <v>22297632.68</v>
      </c>
      <c r="M13" s="24"/>
      <c r="N13" s="291">
        <f>Admin!I14+Admin!K14+MidLev!J13+MidLev!K13+Inst!W15+Inst!X15+Inst!Y15+Inst!Z15+'sp ed'!O14+'sp ed'!Q14+ppshs!I15+ppshs!R15+trans!N14+opmp!J14+comserv!L14+CapOut!Q14+fixchg!K15+'sp ed'!P14</f>
        <v>108802099.44</v>
      </c>
      <c r="O13" s="7"/>
      <c r="P13" s="7"/>
    </row>
    <row r="14" spans="1:16" ht="12.75">
      <c r="A14" s="53" t="s">
        <v>18</v>
      </c>
      <c r="B14" s="24">
        <f>SUM(D14:N14)</f>
        <v>208384233.53</v>
      </c>
      <c r="C14" s="24"/>
      <c r="D14" s="291">
        <f>Admin!D15+MidLev!D14+Inst!C16+'sp ed'!C15+ppshs!C16+ppshs!L16+trans!C15+opmp!C15+opmp!M15+comserv!D15+CapOut!D15</f>
        <v>132389300.16999999</v>
      </c>
      <c r="E14" s="24"/>
      <c r="F14" s="291">
        <f>+Admin!E15+MidLev!E14+Inst!Q16+'sp ed'!H15+ppshs!D16+ppshs!M16+trans!D15+opmp!D15+opmp!N15+comserv!F15+CapOut!F15</f>
        <v>14705021.930000003</v>
      </c>
      <c r="G14" s="24"/>
      <c r="H14" s="291">
        <f>Admin!F15+MidLev!F14+Inst!I16+'sp ed'!I15+ppshs!E16+ppshs!N16+trans!E15+opmp!E15+opmp!O15+comserv!H15+CapOut!H15</f>
        <v>4903875.41</v>
      </c>
      <c r="I14" s="24"/>
      <c r="J14" s="291">
        <f>Admin!G15+MidLev!G14+Inst!S16+'sp ed'!M15+ppshs!F16+ppshs!O16+trans!F15+opmp!F15+opmp!G15+opmp!H15+opmp!P15+comserv!J15+CapOut!J15+fixchg!C16</f>
        <v>38321707.8</v>
      </c>
      <c r="K14" s="24"/>
      <c r="L14" s="291">
        <f>Admin!H15+MidLev!H14+Inst!U16+'sp ed'!N15+ppshs!G16+ppshs!P16+trans!M15+opmp!I15+opmp!Q15+comserv!K15+CapOut!L15</f>
        <v>2441301.67</v>
      </c>
      <c r="M14" s="24"/>
      <c r="N14" s="291">
        <f>Admin!I15+Admin!K15+MidLev!J14+MidLev!K14+Inst!W16+Inst!X16+Inst!Y16+Inst!Z16+'sp ed'!O15+'sp ed'!Q15+ppshs!I16+ppshs!R16+trans!N15+opmp!J15+comserv!L15+CapOut!Q15+fixchg!K16+'sp ed'!P15</f>
        <v>15623026.55</v>
      </c>
      <c r="O14" s="7"/>
      <c r="P14" s="7"/>
    </row>
    <row r="15" spans="1:16" ht="12.75">
      <c r="A15" s="5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7"/>
      <c r="P15" s="7"/>
    </row>
    <row r="16" spans="1:16" ht="12.75">
      <c r="A16" s="53" t="s">
        <v>19</v>
      </c>
      <c r="B16" s="24">
        <f>SUM(D16:N16)</f>
        <v>62210462.790000014</v>
      </c>
      <c r="C16" s="24"/>
      <c r="D16" s="291">
        <f>Admin!D17+MidLev!D16+Inst!C18+'sp ed'!C17+ppshs!C18+ppshs!L18+trans!C17+opmp!C17+opmp!M17+comserv!D17+CapOut!D17</f>
        <v>37867127.61000001</v>
      </c>
      <c r="E16" s="24"/>
      <c r="F16" s="291">
        <f>Admin!E17+MidLev!E16+Inst!Q18+'sp ed'!H17+ppshs!D18+ppshs!M18+trans!D17+opmp!D17+opmp!N17+comserv!F17+CapOut!F17</f>
        <v>4096146.5599999996</v>
      </c>
      <c r="G16" s="24"/>
      <c r="H16" s="291">
        <f>Admin!F17+MidLev!F16+Inst!I18+'sp ed'!I17+ppshs!E18+ppshs!N18+trans!E17+opmp!E17+opmp!O17+comserv!H17+CapOut!H17</f>
        <v>1794037.3900000001</v>
      </c>
      <c r="I16" s="24"/>
      <c r="J16" s="291">
        <f>Admin!G17+MidLev!G16+Inst!S18+'sp ed'!M17+ppshs!F18+ppshs!O18+trans!F17+opmp!F17+opmp!G17+opmp!H17+opmp!P17+comserv!J17+CapOut!J17+fixchg!C18</f>
        <v>12288606.190000001</v>
      </c>
      <c r="K16" s="24"/>
      <c r="L16" s="291">
        <f>Admin!H17+MidLev!H16+Inst!U18+'sp ed'!N17+ppshs!G18+ppshs!P18+trans!M17+opmp!I17+opmp!Q17+comserv!K17+CapOut!L17</f>
        <v>1749559.4099999997</v>
      </c>
      <c r="M16" s="24"/>
      <c r="N16" s="291">
        <f>Admin!I17+Admin!K17+MidLev!J16+MidLev!K16+Inst!W18+Inst!X18+Inst!Y18+Inst!Z18+'sp ed'!O17+'sp ed'!Q17+ppshs!I18+ppshs!R18+trans!N17+opmp!J17+comserv!L17+CapOut!Q17+fixchg!K18+'sp ed'!P17</f>
        <v>4414985.63</v>
      </c>
      <c r="O16" s="7"/>
      <c r="P16" s="7"/>
    </row>
    <row r="17" spans="1:16" ht="12.75">
      <c r="A17" s="53" t="s">
        <v>20</v>
      </c>
      <c r="B17" s="24">
        <f>SUM(D17:N17)</f>
        <v>338238251.06000006</v>
      </c>
      <c r="C17" s="24"/>
      <c r="D17" s="291">
        <f>Admin!D18+MidLev!D17+Inst!C19+'sp ed'!C18+ppshs!C19+ppshs!L19+trans!C18+opmp!C18+opmp!M18+comserv!D18+CapOut!D18</f>
        <v>202306606.89000002</v>
      </c>
      <c r="E17" s="24"/>
      <c r="F17" s="291">
        <f>Admin!E18+MidLev!E17+Inst!Q19+'sp ed'!H18+ppshs!D19+ppshs!M19+trans!D18+opmp!D18+opmp!N18+comserv!F18+CapOut!F18</f>
        <v>25526722.860000003</v>
      </c>
      <c r="G17" s="24"/>
      <c r="H17" s="291">
        <f>Admin!F18+MidLev!F17+Inst!I19+'sp ed'!I18+ppshs!E19+ppshs!N19+trans!E18+opmp!E18+opmp!O18+comserv!H18+CapOut!H18</f>
        <v>11612719.409999998</v>
      </c>
      <c r="I17" s="24"/>
      <c r="J17" s="291">
        <f>Admin!G18+MidLev!G17+Inst!S19+'sp ed'!M18+ppshs!F19+ppshs!O19+trans!F18+opmp!F18+opmp!G18+opmp!H18+opmp!P18+comserv!J18+CapOut!J18+fixchg!C19</f>
        <v>66964597.06</v>
      </c>
      <c r="K17" s="24"/>
      <c r="L17" s="291">
        <f>Admin!H18+MidLev!H17+Inst!U19+'sp ed'!N18+ppshs!G19+ppshs!P19+trans!M18+opmp!I18+opmp!Q18+comserv!K18+CapOut!L18</f>
        <v>3954848.8000000003</v>
      </c>
      <c r="M17" s="24"/>
      <c r="N17" s="291">
        <f>Admin!I18+Admin!K18+MidLev!J17+MidLev!K17+Inst!W19+Inst!X19+Inst!Y19+Inst!Z19+'sp ed'!O18+'sp ed'!Q18+ppshs!I19+ppshs!R19+trans!N18+opmp!J18+comserv!L18+CapOut!Q18+fixchg!K19+'sp ed'!P18</f>
        <v>27872756.04</v>
      </c>
      <c r="O17" s="7"/>
      <c r="P17" s="7"/>
    </row>
    <row r="18" spans="1:16" ht="12.75">
      <c r="A18" s="53" t="s">
        <v>21</v>
      </c>
      <c r="B18" s="24">
        <f>SUM(D18:N18)</f>
        <v>187914665.06</v>
      </c>
      <c r="C18" s="24"/>
      <c r="D18" s="291">
        <f>Admin!D19+MidLev!D18+Inst!C20+'sp ed'!C19+ppshs!C20+ppshs!L20+trans!C19+opmp!C19+opmp!M19+comserv!D19+CapOut!D19</f>
        <v>114297281.51999998</v>
      </c>
      <c r="E18" s="24"/>
      <c r="F18" s="291">
        <f>Admin!E19+MidLev!E18+Inst!Q20+'sp ed'!H19+ppshs!D20+ppshs!M20+trans!D19+opmp!D19+opmp!N19+comserv!F19+CapOut!F19</f>
        <v>12946459.209999999</v>
      </c>
      <c r="G18" s="24"/>
      <c r="H18" s="291">
        <f>Admin!F19+MidLev!F18+Inst!I20+'sp ed'!I19+ppshs!E20+ppshs!N20+trans!E19+opmp!E19+opmp!O19+comserv!H19+CapOut!H19</f>
        <v>4857738.369999999</v>
      </c>
      <c r="I18" s="24"/>
      <c r="J18" s="291">
        <f>Admin!G19+MidLev!G18+Inst!S20+'sp ed'!M19+ppshs!F20+ppshs!O20+trans!F19+opmp!F19+opmp!G19+opmp!H19+opmp!P19+comserv!J19+CapOut!J19+fixchg!C20</f>
        <v>38661546.05</v>
      </c>
      <c r="K18" s="24"/>
      <c r="L18" s="291">
        <f>Admin!H19+MidLev!H18+Inst!U20+'sp ed'!N19+ppshs!G20+ppshs!P20+trans!M19+opmp!I19+opmp!Q19+comserv!K19+CapOut!L19</f>
        <v>2048672.8599999999</v>
      </c>
      <c r="M18" s="24"/>
      <c r="N18" s="291">
        <f>Admin!I19+Admin!K19+MidLev!J18+MidLev!K18+Inst!W20+Inst!X20+Inst!Y20+Inst!Z20+'sp ed'!O19+'sp ed'!Q19+ppshs!I20+ppshs!R20+trans!N19+opmp!J19+comserv!L19+CapOut!Q19+fixchg!K20+'sp ed'!P19</f>
        <v>15102967.05</v>
      </c>
      <c r="O18" s="7"/>
      <c r="P18" s="7"/>
    </row>
    <row r="19" spans="1:16" ht="12.75">
      <c r="A19" s="53" t="s">
        <v>22</v>
      </c>
      <c r="B19" s="24">
        <f>SUM(D19:N19)</f>
        <v>323627073.1</v>
      </c>
      <c r="C19" s="24"/>
      <c r="D19" s="291">
        <f>Admin!D20+MidLev!D19+Inst!C21+'sp ed'!C20+ppshs!C21+ppshs!L21+trans!C20+opmp!C20+opmp!M20+comserv!D20+CapOut!D20</f>
        <v>197122323.7</v>
      </c>
      <c r="E19" s="24"/>
      <c r="F19" s="291">
        <f>Admin!E20+MidLev!E19+Inst!Q21+'sp ed'!H20+ppshs!D21+ppshs!M21+trans!D20+opmp!D20+opmp!N20+comserv!F20+CapOut!F20</f>
        <v>34975144.50000001</v>
      </c>
      <c r="G19" s="24"/>
      <c r="H19" s="291">
        <f>Admin!F20+MidLev!F19+Inst!I21+'sp ed'!I20+ppshs!E21+ppshs!N21+trans!E20+opmp!E20+opmp!O20+comserv!H20+CapOut!H20</f>
        <v>11671014.710000003</v>
      </c>
      <c r="I19" s="24"/>
      <c r="J19" s="291">
        <f>Admin!G20+MidLev!G19+Inst!S21+'sp ed'!M20+ppshs!F21+ppshs!O21+trans!F20+opmp!F20+opmp!G20+opmp!H20+opmp!P20+comserv!J20+CapOut!J20+fixchg!C21</f>
        <v>54741667.89</v>
      </c>
      <c r="K19" s="24"/>
      <c r="L19" s="291">
        <f>Admin!H20+MidLev!H19+Inst!U21+'sp ed'!N20+ppshs!G21+ppshs!P21+trans!M20+opmp!I20+opmp!Q20+comserv!K20+CapOut!L20</f>
        <v>4978223.58</v>
      </c>
      <c r="M19" s="24"/>
      <c r="N19" s="291">
        <f>Admin!I20+Admin!K20+MidLev!J19+MidLev!K19+Inst!W21+Inst!X21+Inst!Y21+Inst!Z21+'sp ed'!O20+'sp ed'!Q20+ppshs!I21+ppshs!R21+trans!N20+opmp!J20+comserv!L20+CapOut!Q20+fixchg!K21+'sp ed'!P20</f>
        <v>20138698.72</v>
      </c>
      <c r="O19" s="7"/>
      <c r="P19" s="7"/>
    </row>
    <row r="20" spans="1:16" ht="12.75">
      <c r="A20" s="53" t="s">
        <v>23</v>
      </c>
      <c r="B20" s="24">
        <f>SUM(D20:N20)</f>
        <v>56232535.88</v>
      </c>
      <c r="C20" s="24"/>
      <c r="D20" s="291">
        <f>Admin!D21+MidLev!D20+Inst!C22+'sp ed'!C21+ppshs!C22+ppshs!L22+trans!C21+opmp!C21+opmp!M21+comserv!D21+CapOut!D21</f>
        <v>34439661.24</v>
      </c>
      <c r="E20" s="24"/>
      <c r="F20" s="291">
        <f>Admin!E21+MidLev!E20+Inst!Q22+'sp ed'!H21+ppshs!D22+ppshs!M22+trans!D21+opmp!D21+opmp!N21+comserv!F21+CapOut!F21</f>
        <v>4260871.61</v>
      </c>
      <c r="G20" s="24"/>
      <c r="H20" s="291">
        <f>Admin!F21+MidLev!F20+Inst!I22+'sp ed'!I21+ppshs!E22+ppshs!N22+trans!E21+opmp!E21+opmp!O21+comserv!H21+CapOut!H21</f>
        <v>1846413.1400000001</v>
      </c>
      <c r="I20" s="24"/>
      <c r="J20" s="291">
        <f>Admin!G21+MidLev!G20+Inst!S22+'sp ed'!M21+ppshs!F22+ppshs!O22+trans!F21+opmp!F21+opmp!G21+opmp!H21+opmp!P21+comserv!J21+CapOut!J21+fixchg!C22</f>
        <v>12257638.389999999</v>
      </c>
      <c r="K20" s="24"/>
      <c r="L20" s="291">
        <f>Admin!H21+MidLev!H20+Inst!U22+'sp ed'!N21+ppshs!G22+ppshs!P22+trans!M21+opmp!I21+opmp!Q21+comserv!K21+CapOut!L21</f>
        <v>230414.03000000003</v>
      </c>
      <c r="M20" s="24"/>
      <c r="N20" s="291">
        <f>Admin!I21+Admin!K21+MidLev!J20+MidLev!K20+Inst!W22+Inst!X22+Inst!Y22+Inst!Z22+'sp ed'!O21+'sp ed'!Q21+ppshs!I22+ppshs!R22+trans!N21+opmp!J21+comserv!L21+CapOut!Q21+fixchg!K22+'sp ed'!P21</f>
        <v>3197537.47</v>
      </c>
      <c r="O20" s="7"/>
      <c r="P20" s="7"/>
    </row>
    <row r="21" spans="1:16" ht="12.75">
      <c r="A21" s="5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/>
      <c r="P21" s="7"/>
    </row>
    <row r="22" spans="1:16" ht="12.75">
      <c r="A22" s="53" t="s">
        <v>24</v>
      </c>
      <c r="B22" s="24">
        <f>SUM(D22:N22)</f>
        <v>484059383.43999994</v>
      </c>
      <c r="C22" s="24"/>
      <c r="D22" s="291">
        <f>Admin!D23+MidLev!D22+Inst!C24+'sp ed'!C23+ppshs!C24+ppshs!L24+trans!C23+opmp!C23+opmp!M23+comserv!D23+CapOut!D23</f>
        <v>307467302.12</v>
      </c>
      <c r="E22" s="24"/>
      <c r="F22" s="291">
        <f>Admin!E23+MidLev!E22+Inst!Q24+'sp ed'!H23+ppshs!D24+ppshs!M24+trans!D23+opmp!D23+opmp!N23+comserv!F23+CapOut!F23</f>
        <v>15237669.05</v>
      </c>
      <c r="G22" s="24"/>
      <c r="H22" s="291">
        <f>Admin!F23+MidLev!F22+Inst!I24+'sp ed'!I23+ppshs!E24+ppshs!N24+trans!E23+opmp!E23+opmp!O23+comserv!H23+CapOut!H23</f>
        <v>20026697.2</v>
      </c>
      <c r="I22" s="24"/>
      <c r="J22" s="291">
        <f>Admin!G23+MidLev!G22+Inst!S24+'sp ed'!M23+ppshs!F24+ppshs!O24+trans!F23+opmp!F23+opmp!G23+opmp!H23+opmp!P23+comserv!J23+CapOut!J23+fixchg!C24</f>
        <v>103468412.88999997</v>
      </c>
      <c r="K22" s="24"/>
      <c r="L22" s="291">
        <f>Admin!H23+MidLev!H22+Inst!U24+'sp ed'!N23+ppshs!G24+ppshs!P24+trans!M23+opmp!I23+opmp!Q23+comserv!K23+CapOut!L23</f>
        <v>5292990.59</v>
      </c>
      <c r="M22" s="24"/>
      <c r="N22" s="291">
        <f>Admin!I23+Admin!K23+MidLev!J22+MidLev!K22+Inst!W24+Inst!X24+Inst!Y24+Inst!Z24+'sp ed'!O23+'sp ed'!Q23+ppshs!I24+ppshs!R24+trans!N23+opmp!J23+comserv!L23+CapOut!Q23+fixchg!K24+'sp ed'!P23</f>
        <v>32566311.59</v>
      </c>
      <c r="O22" s="7"/>
      <c r="P22" s="7"/>
    </row>
    <row r="23" spans="1:16" ht="12.75">
      <c r="A23" s="53" t="s">
        <v>25</v>
      </c>
      <c r="B23" s="24">
        <f>SUM(D23:N23)</f>
        <v>55001910.60000002</v>
      </c>
      <c r="C23" s="24"/>
      <c r="D23" s="291">
        <f>Admin!D24+MidLev!D23+Inst!C25+'sp ed'!C24+ppshs!C25+ppshs!L25+trans!C24+opmp!C24+opmp!M24+comserv!D24+CapOut!D24</f>
        <v>32495406.550000004</v>
      </c>
      <c r="E23" s="24"/>
      <c r="F23" s="291">
        <f>Admin!E24+MidLev!E23+Inst!Q25+'sp ed'!H24+ppshs!D25+ppshs!M25+trans!D24+opmp!D24+opmp!N24+comserv!F24+CapOut!F24</f>
        <v>5160726.270000001</v>
      </c>
      <c r="G23" s="24"/>
      <c r="H23" s="291">
        <f>Admin!F24+MidLev!F23+Inst!I25+'sp ed'!I24+ppshs!E25+ppshs!N25+trans!E24+opmp!E24+opmp!O24+comserv!H24+CapOut!H24</f>
        <v>1344781.09</v>
      </c>
      <c r="I23" s="24"/>
      <c r="J23" s="291">
        <f>Admin!G24+MidLev!G23+Inst!S25+'sp ed'!M24+ppshs!F25+ppshs!O25+trans!F24+opmp!F24+opmp!G24+opmp!H24+opmp!P24+comserv!J24+CapOut!J24+fixchg!C25</f>
        <v>11341962.45</v>
      </c>
      <c r="K23" s="24"/>
      <c r="L23" s="291">
        <f>Admin!H24+MidLev!H23+Inst!U25+'sp ed'!N24+ppshs!G25+ppshs!P25+trans!M24+opmp!I24+opmp!Q24+comserv!K24+CapOut!L24</f>
        <v>620507.4999999999</v>
      </c>
      <c r="M23" s="24"/>
      <c r="N23" s="291">
        <f>Admin!I24+Admin!K24+MidLev!J23+MidLev!K23+Inst!W25+Inst!X25+Inst!Y25+Inst!Z25+'sp ed'!O24+'sp ed'!Q24+ppshs!I25+ppshs!R25+trans!N24+opmp!J24+comserv!L24+CapOut!Q24+fixchg!K25+'sp ed'!P24</f>
        <v>4038526.74</v>
      </c>
      <c r="O23" s="7"/>
      <c r="P23" s="7"/>
    </row>
    <row r="24" spans="1:16" ht="12.75">
      <c r="A24" s="53" t="s">
        <v>26</v>
      </c>
      <c r="B24" s="24">
        <f>SUM(D24:N24)</f>
        <v>459565883.3999999</v>
      </c>
      <c r="C24" s="24"/>
      <c r="D24" s="291">
        <f>Admin!D25+MidLev!D24+Inst!C26+'sp ed'!C25+ppshs!C26+ppshs!L26+trans!C25+opmp!C25+opmp!M25+comserv!D25+CapOut!D25</f>
        <v>272855444.8299999</v>
      </c>
      <c r="E24" s="24"/>
      <c r="F24" s="291">
        <f>Admin!E25+MidLev!E24+Inst!Q26+'sp ed'!H25+ppshs!D26+ppshs!M26+trans!D25+opmp!D25+opmp!N25+comserv!F25+CapOut!F25</f>
        <v>31281242.990000002</v>
      </c>
      <c r="G24" s="24"/>
      <c r="H24" s="291">
        <f>Admin!F25+MidLev!F24+Inst!I26+'sp ed'!I25+ppshs!E26+ppshs!N26+trans!E25+opmp!E25+opmp!O25+comserv!H25+CapOut!H25</f>
        <v>13482520.529999997</v>
      </c>
      <c r="I24" s="24"/>
      <c r="J24" s="291">
        <f>Admin!G25+MidLev!G24+Inst!S26+'sp ed'!M25+ppshs!F26+ppshs!O26+trans!F25+opmp!F25+opmp!G25+opmp!H25+opmp!P25+comserv!J25+CapOut!J25+fixchg!C26</f>
        <v>101954321.72000001</v>
      </c>
      <c r="K24" s="24"/>
      <c r="L24" s="291">
        <f>Admin!H25+MidLev!H24+Inst!U26+'sp ed'!N25+ppshs!G26+ppshs!P26+trans!M25+opmp!I25+opmp!Q25+comserv!K25+CapOut!L25</f>
        <v>3000067.1399999997</v>
      </c>
      <c r="M24" s="24"/>
      <c r="N24" s="291">
        <f>Admin!I25+Admin!K25+MidLev!J24+MidLev!K24+Inst!W26+Inst!X26+Inst!Y26+Inst!Z26+'sp ed'!O25+'sp ed'!Q25+ppshs!I26+ppshs!R26+trans!N25+opmp!J25+comserv!L25+CapOut!Q25+fixchg!K26+'sp ed'!P25</f>
        <v>36992286.19</v>
      </c>
      <c r="O24" s="7"/>
      <c r="P24" s="7"/>
    </row>
    <row r="25" spans="1:16" ht="12.75">
      <c r="A25" s="53" t="s">
        <v>27</v>
      </c>
      <c r="B25" s="24">
        <f>SUM(D25:N25)</f>
        <v>718774812.31</v>
      </c>
      <c r="C25" s="24"/>
      <c r="D25" s="291">
        <f>Admin!D26+MidLev!D25+Inst!C27+'sp ed'!C26+ppshs!C27+ppshs!L27+trans!C26+opmp!C26+opmp!M26+comserv!D26+CapOut!D26</f>
        <v>456714079.15</v>
      </c>
      <c r="E25" s="24"/>
      <c r="F25" s="291">
        <f>Admin!E26+MidLev!E25+Inst!Q27+'sp ed'!H26+ppshs!D27+ppshs!M27+trans!D26+opmp!D26+opmp!N26+comserv!F26+CapOut!F26</f>
        <v>55021064.33</v>
      </c>
      <c r="G25" s="24"/>
      <c r="H25" s="291">
        <f>Admin!F26+MidLev!F25+Inst!I27+'sp ed'!I26+ppshs!E27+ppshs!N27+trans!E26+opmp!E26+opmp!O26+comserv!H26+CapOut!H26</f>
        <v>23702162.91</v>
      </c>
      <c r="I25" s="24"/>
      <c r="J25" s="291">
        <f>Admin!G26+MidLev!G25+Inst!S27+'sp ed'!M26+ppshs!F27+ppshs!O27+trans!F26+opmp!F26+opmp!G26+opmp!H26+opmp!P26+comserv!J26+CapOut!J26+fixchg!C27</f>
        <v>130557800.26999998</v>
      </c>
      <c r="K25" s="24"/>
      <c r="L25" s="291">
        <f>Admin!H26+MidLev!H25+Inst!U27+'sp ed'!N26+ppshs!G27+ppshs!P27+trans!M26+opmp!I26+opmp!Q26+comserv!K26+CapOut!L26</f>
        <v>2723742.51</v>
      </c>
      <c r="M25" s="24"/>
      <c r="N25" s="291">
        <f>Admin!I26+Admin!K26+MidLev!J25+MidLev!K25+Inst!W27+Inst!X27+Inst!Y27+Inst!Z27+'sp ed'!O26+'sp ed'!Q26+ppshs!I27+ppshs!R27+trans!N26+opmp!J26+comserv!L26+CapOut!Q26+fixchg!K27+'sp ed'!P26</f>
        <v>50055963.14</v>
      </c>
      <c r="O25" s="7"/>
      <c r="P25" s="7"/>
    </row>
    <row r="26" spans="1:16" ht="12.75">
      <c r="A26" s="53" t="s">
        <v>28</v>
      </c>
      <c r="B26" s="24">
        <f>SUM(D26:N26)</f>
        <v>31977398.960000005</v>
      </c>
      <c r="C26" s="24"/>
      <c r="D26" s="291">
        <f>Admin!D27+MidLev!D26+Inst!C28+'sp ed'!C27+ppshs!C28+ppshs!L28+trans!C27+opmp!C27+opmp!M27+comserv!D27+CapOut!D27</f>
        <v>18535670.210000005</v>
      </c>
      <c r="E26" s="24"/>
      <c r="F26" s="291">
        <f>Admin!E27+MidLev!E26+Inst!Q28+'sp ed'!H27+ppshs!D28+ppshs!M28+trans!D27+opmp!D27+opmp!N27+comserv!F27+CapOut!F27</f>
        <v>3808817.6700000004</v>
      </c>
      <c r="G26" s="24"/>
      <c r="H26" s="291">
        <f>Admin!F27+MidLev!F26+Inst!I28+'sp ed'!I27+ppshs!E28+ppshs!N28+trans!E27+opmp!E27+opmp!O27+comserv!H27+CapOut!H27</f>
        <v>1001306.4499999998</v>
      </c>
      <c r="I26" s="24"/>
      <c r="J26" s="291">
        <f>Admin!G27+MidLev!G26+Inst!S28+'sp ed'!M27+ppshs!F28+ppshs!O28+trans!F27+opmp!F27+opmp!G27+opmp!H27+opmp!P27+comserv!J27+CapOut!J27+fixchg!C28</f>
        <v>6020366.07</v>
      </c>
      <c r="K26" s="24"/>
      <c r="L26" s="291">
        <f>Admin!H27+MidLev!H26+Inst!U28+'sp ed'!N27+ppshs!G28+ppshs!P28+trans!M27+opmp!I27+opmp!Q27+comserv!K27+CapOut!L27</f>
        <v>384025.97000000003</v>
      </c>
      <c r="M26" s="24"/>
      <c r="N26" s="291">
        <f>Admin!I27+Admin!K27+MidLev!J26+MidLev!K26+Inst!W28+Inst!X28+Inst!Y28+Inst!Z28+'sp ed'!O27+'sp ed'!Q27+ppshs!I28+ppshs!R28+trans!N27+opmp!J27+comserv!L27+CapOut!Q27+fixchg!K28+'sp ed'!P27</f>
        <v>2227212.59</v>
      </c>
      <c r="O26" s="7"/>
      <c r="P26" s="7"/>
    </row>
    <row r="27" spans="1:16" ht="12.75">
      <c r="A27" s="5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7"/>
      <c r="P27" s="7"/>
    </row>
    <row r="28" spans="1:16" ht="12.75">
      <c r="A28" s="53" t="s">
        <v>176</v>
      </c>
      <c r="B28" s="24">
        <f>SUM(D28:N28)</f>
        <v>2131568063.8899996</v>
      </c>
      <c r="C28" s="24"/>
      <c r="D28" s="291">
        <f>Admin!D29+MidLev!D28+Inst!C30+'sp ed'!C29+ppshs!C30+ppshs!L30+trans!C29+opmp!C29+opmp!M29+comserv!D29+CapOut!D29</f>
        <v>1382707139.99</v>
      </c>
      <c r="E28" s="24"/>
      <c r="F28" s="291">
        <f>Admin!E29+MidLev!E28+Inst!Q30+'sp ed'!H29+ppshs!D30+ppshs!M30+trans!D29+opmp!D29+opmp!N29+comserv!F29+CapOut!F29</f>
        <v>31098095.360000003</v>
      </c>
      <c r="G28" s="24"/>
      <c r="H28" s="291">
        <f>Admin!F29+MidLev!F28+Inst!I30+'sp ed'!I29+ppshs!E30+ppshs!N30+trans!E29+opmp!E29+opmp!O29+comserv!H29+CapOut!H29</f>
        <v>50463817.62</v>
      </c>
      <c r="I28" s="24"/>
      <c r="J28" s="291">
        <f>Admin!G29+MidLev!G28+Inst!S30+'sp ed'!M29+ppshs!F30+ppshs!O30+trans!F29+opmp!F29+opmp!G29+opmp!H29+opmp!P29+comserv!J29+CapOut!J29+fixchg!C30</f>
        <v>485085982.84</v>
      </c>
      <c r="K28" s="24"/>
      <c r="L28" s="291">
        <f>Admin!H29+MidLev!H28+Inst!U30+'sp ed'!N29+ppshs!G30+ppshs!P30+trans!M29+opmp!I29+opmp!Q29+comserv!K29+CapOut!L29</f>
        <v>16227691.740000002</v>
      </c>
      <c r="M28" s="24"/>
      <c r="N28" s="291">
        <f>Admin!I29+Admin!K29+MidLev!J28+MidLev!K28+Inst!W30+Inst!X30+Inst!Y30+Inst!Z30+'sp ed'!O29+'sp ed'!Q29+ppshs!I30+ppshs!R30+trans!N29+opmp!J29+comserv!L29+CapOut!Q29+fixchg!K30+'sp ed'!P29</f>
        <v>165985336.34</v>
      </c>
      <c r="O28" s="7"/>
      <c r="P28" s="7"/>
    </row>
    <row r="29" spans="1:16" ht="12.75">
      <c r="A29" s="53" t="s">
        <v>29</v>
      </c>
      <c r="B29" s="24">
        <f>SUM(D29:N29)</f>
        <v>1747833484.1399999</v>
      </c>
      <c r="C29" s="24"/>
      <c r="D29" s="291">
        <f>Admin!D30+MidLev!D29+Inst!C31+'sp ed'!C30+ppshs!C31+ppshs!L31+trans!C30+opmp!C30+opmp!M30+comserv!D30+CapOut!D30</f>
        <v>1094605208.34</v>
      </c>
      <c r="E29" s="24"/>
      <c r="F29" s="291">
        <f>Admin!E30+MidLev!E29+Inst!Q31+'sp ed'!H30+ppshs!D31+ppshs!M31+trans!D30+opmp!D30+opmp!N30+comserv!F30+CapOut!F30</f>
        <v>131473313.64</v>
      </c>
      <c r="G29" s="24"/>
      <c r="H29" s="291">
        <f>Admin!F30+MidLev!F29+Inst!I31+'sp ed'!I30+ppshs!E31+ppshs!N31+trans!E30+opmp!E30+opmp!O30+comserv!H30+CapOut!H30</f>
        <v>33842387.94</v>
      </c>
      <c r="I29" s="24"/>
      <c r="J29" s="291">
        <f>Admin!G30+MidLev!G29+Inst!S31+'sp ed'!M30+ppshs!F31+ppshs!O31+trans!F30+opmp!F30+opmp!G30+opmp!H30+opmp!P30+comserv!J30+CapOut!J30+fixchg!C31</f>
        <v>334902123.28000003</v>
      </c>
      <c r="K29" s="24"/>
      <c r="L29" s="291">
        <f>Admin!H30+MidLev!H29+Inst!U31+'sp ed'!N30+ppshs!G31+ppshs!P31+trans!M30+opmp!I30+opmp!Q30+comserv!K30+CapOut!L30</f>
        <v>4589792.8100000005</v>
      </c>
      <c r="M29" s="24"/>
      <c r="N29" s="291">
        <f>Admin!I30+Admin!K30+MidLev!J29+MidLev!K29+Inst!W31+Inst!X31+Inst!Y31+Inst!Z31+'sp ed'!O30+'sp ed'!Q30+ppshs!I31+ppshs!R31+trans!N30+opmp!J30+comserv!L30+CapOut!Q30+fixchg!K31+'sp ed'!P30</f>
        <v>148420658.13</v>
      </c>
      <c r="O29" s="7"/>
      <c r="P29" s="7"/>
    </row>
    <row r="30" spans="1:16" ht="12.75">
      <c r="A30" s="53" t="s">
        <v>30</v>
      </c>
      <c r="B30" s="24">
        <f>SUM(D30:N30)</f>
        <v>87873168.11</v>
      </c>
      <c r="C30" s="24"/>
      <c r="D30" s="291">
        <f>Admin!D31+MidLev!D30+Inst!C32+'sp ed'!C31+ppshs!C32+ppshs!L32+trans!C31+opmp!C31+opmp!M31+comserv!D31+CapOut!D31</f>
        <v>52101977.26</v>
      </c>
      <c r="E30" s="24"/>
      <c r="F30" s="291">
        <f>Admin!E31+MidLev!E30+Inst!Q32+'sp ed'!H31+ppshs!D32+ppshs!M32+trans!D31+opmp!D31+opmp!N31+comserv!F31+CapOut!F31</f>
        <v>7287344.680000001</v>
      </c>
      <c r="G30" s="24"/>
      <c r="H30" s="291">
        <f>Admin!F31+MidLev!F30+Inst!I32+'sp ed'!I31+ppshs!E32+ppshs!N32+trans!E31+opmp!E31+opmp!O31+comserv!H31+CapOut!H31</f>
        <v>2963388.059999999</v>
      </c>
      <c r="I30" s="24"/>
      <c r="J30" s="291">
        <f>Admin!G31+MidLev!G30+Inst!S32+'sp ed'!M31+ppshs!F32+ppshs!O32+trans!F31+opmp!F31+opmp!G31+opmp!H31+opmp!P31+comserv!J31+CapOut!J31+fixchg!C32</f>
        <v>19163270.269999996</v>
      </c>
      <c r="K30" s="24"/>
      <c r="L30" s="291">
        <f>Admin!H31+MidLev!H30+Inst!U32+'sp ed'!N31+ppshs!G32+ppshs!P32+trans!M31+opmp!I31+opmp!Q31+comserv!K31+CapOut!L31</f>
        <v>752452.7899999999</v>
      </c>
      <c r="M30" s="24"/>
      <c r="N30" s="291">
        <f>Admin!I31+Admin!K31+MidLev!J30+MidLev!K30+Inst!W32+Inst!X32+Inst!Y32+Inst!Z32+'sp ed'!O31+'sp ed'!Q31+ppshs!I32+ppshs!R32+trans!N31+opmp!J31+comserv!L31+CapOut!Q31+fixchg!K32+'sp ed'!P31</f>
        <v>5604735.05</v>
      </c>
      <c r="O30" s="7"/>
      <c r="P30" s="7"/>
    </row>
    <row r="31" spans="1:16" ht="12.75">
      <c r="A31" s="53" t="s">
        <v>31</v>
      </c>
      <c r="B31" s="24">
        <f>SUM(D31:N31)</f>
        <v>194480741.67</v>
      </c>
      <c r="C31" s="24"/>
      <c r="D31" s="291">
        <f>Admin!D32+MidLev!D31+Inst!C33+'sp ed'!C32+ppshs!C33+ppshs!L33+trans!C32+opmp!C32+opmp!M32+comserv!D32+CapOut!D32</f>
        <v>113993050.21999998</v>
      </c>
      <c r="E31" s="24"/>
      <c r="F31" s="291">
        <f>Admin!E32+MidLev!E31+Inst!Q33+'sp ed'!H32+ppshs!D33+ppshs!M33+trans!D32+opmp!D32+opmp!N32+comserv!F32+CapOut!F32</f>
        <v>16015100.390000002</v>
      </c>
      <c r="G31" s="24"/>
      <c r="H31" s="291">
        <f>Admin!F32+MidLev!F31+Inst!I33+'sp ed'!I32+ppshs!E33+ppshs!N33+trans!E32+opmp!E32+opmp!O32+comserv!H32+CapOut!H32</f>
        <v>7631171.219999999</v>
      </c>
      <c r="I31" s="24"/>
      <c r="J31" s="291">
        <f>Admin!G32+MidLev!G31+Inst!S33+'sp ed'!M32+ppshs!F33+ppshs!O33+trans!F32+opmp!F32+opmp!G32+opmp!H32+opmp!P32+comserv!J32+CapOut!J32+fixchg!C33</f>
        <v>42983767.41</v>
      </c>
      <c r="K31" s="24"/>
      <c r="L31" s="291">
        <f>Admin!H32+MidLev!H31+Inst!U33+'sp ed'!N32+ppshs!G33+ppshs!P33+trans!M32+opmp!I32+opmp!Q32+comserv!K32+CapOut!L32</f>
        <v>1113767.46</v>
      </c>
      <c r="M31" s="24"/>
      <c r="N31" s="291">
        <f>Admin!I32+Admin!K32+MidLev!J31+MidLev!K31+Inst!W33+Inst!X33+Inst!Y33+Inst!Z33+'sp ed'!O32+'sp ed'!Q32+ppshs!I33+ppshs!R33+trans!N32+opmp!J32+comserv!L32+CapOut!Q32+fixchg!K33+'sp ed'!P32</f>
        <v>12743884.97</v>
      </c>
      <c r="O31" s="7"/>
      <c r="P31" s="7"/>
    </row>
    <row r="32" spans="1:16" ht="12.75">
      <c r="A32" s="53" t="s">
        <v>32</v>
      </c>
      <c r="B32" s="24">
        <f>SUM(D32:N32)</f>
        <v>41226080.04000001</v>
      </c>
      <c r="C32" s="24"/>
      <c r="D32" s="291">
        <f>Admin!D33+MidLev!D32+Inst!C34+'sp ed'!C33+ppshs!C34+ppshs!L34+trans!C33+opmp!C33+opmp!M33+comserv!D33+CapOut!D33</f>
        <v>24046788.160000004</v>
      </c>
      <c r="E32" s="24"/>
      <c r="F32" s="291">
        <f>Admin!E33+MidLev!E32+Inst!Q34+'sp ed'!H33+ppshs!D34+ppshs!M34+trans!D33+opmp!D33+opmp!N33+comserv!F33+CapOut!F33</f>
        <v>4284969.64</v>
      </c>
      <c r="G32" s="24"/>
      <c r="H32" s="291">
        <f>Admin!F33+MidLev!F32+Inst!I34+'sp ed'!I33+ppshs!E34+ppshs!N34+trans!E33+opmp!E33+opmp!O33+comserv!H33+CapOut!H33</f>
        <v>1474484.26</v>
      </c>
      <c r="I32" s="24"/>
      <c r="J32" s="291">
        <f>Admin!G33+MidLev!G32+Inst!S34+'sp ed'!M33+ppshs!F34+ppshs!O34+trans!F33+opmp!F33+opmp!G33+opmp!H33+opmp!P33+comserv!J33+CapOut!J33+fixchg!C34</f>
        <v>7852461.350000001</v>
      </c>
      <c r="K32" s="24"/>
      <c r="L32" s="291">
        <f>Admin!H33+MidLev!H32+Inst!U34+'sp ed'!N33+ppshs!G34+ppshs!P34+trans!M33+opmp!I33+opmp!Q33+comserv!K33+CapOut!L33</f>
        <v>1393076.6300000001</v>
      </c>
      <c r="M32" s="24"/>
      <c r="N32" s="291">
        <f>Admin!I33+Admin!K33+MidLev!J32+MidLev!K32+Inst!W34+Inst!X34+Inst!Y34+Inst!Z34+'sp ed'!O33+'sp ed'!Q33+ppshs!I34+ppshs!R34+trans!N33+opmp!J33+comserv!L33+CapOut!Q33+fixchg!K34+'sp ed'!P33</f>
        <v>2174300</v>
      </c>
      <c r="O32" s="7"/>
      <c r="P32" s="7"/>
    </row>
    <row r="33" spans="1:16" ht="12.75">
      <c r="A33" s="5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"/>
      <c r="P33" s="7"/>
    </row>
    <row r="34" spans="1:16" ht="12.75">
      <c r="A34" s="53" t="s">
        <v>33</v>
      </c>
      <c r="B34" s="24">
        <f>SUM(D34:N34)</f>
        <v>50115954.72</v>
      </c>
      <c r="C34" s="24"/>
      <c r="D34" s="291">
        <f>Admin!D35+MidLev!D34+Inst!C36+'sp ed'!C35+ppshs!C36+ppshs!L36+trans!C35+opmp!C35+opmp!M35+comserv!D35+CapOut!D35</f>
        <v>30000247.12</v>
      </c>
      <c r="E34" s="24"/>
      <c r="F34" s="291">
        <f>Admin!E35+MidLev!E34+Inst!Q36+'sp ed'!H35+ppshs!D36+ppshs!M36+trans!D35+opmp!D35+opmp!N35+comserv!F35+CapOut!F35</f>
        <v>2104218.18</v>
      </c>
      <c r="G34" s="24"/>
      <c r="H34" s="291">
        <f>Admin!F35+MidLev!F34+Inst!I36+'sp ed'!I35+ppshs!E36+ppshs!N36+trans!E35+opmp!E35+opmp!O35+comserv!H35+CapOut!H35</f>
        <v>2508326.5500000003</v>
      </c>
      <c r="I34" s="24"/>
      <c r="J34" s="291">
        <f>Admin!G35+MidLev!G34+Inst!S36+'sp ed'!M35+ppshs!F36+ppshs!O36+trans!F35+opmp!F35+opmp!G35+opmp!H35+opmp!P35+comserv!J35+CapOut!J35+fixchg!C36</f>
        <v>11082588.110000001</v>
      </c>
      <c r="K34" s="24"/>
      <c r="L34" s="291">
        <f>Admin!H35+MidLev!H34+Inst!U36+'sp ed'!N35+ppshs!G36+ppshs!P36+trans!M35+opmp!I35+opmp!Q35+comserv!K35+CapOut!L35</f>
        <v>1383887.71</v>
      </c>
      <c r="M34" s="24"/>
      <c r="N34" s="291">
        <f>Admin!I35+Admin!K35+MidLev!J34+MidLev!K34+Inst!W36+Inst!X36+Inst!Y36+Inst!Z36+'sp ed'!O35+'sp ed'!Q35+ppshs!I36+ppshs!R36+trans!N35+opmp!J35+comserv!L35+CapOut!Q35+fixchg!K36+'sp ed'!P35</f>
        <v>3036687.05</v>
      </c>
      <c r="O34" s="7"/>
      <c r="P34" s="7"/>
    </row>
    <row r="35" spans="1:16" ht="12.75">
      <c r="A35" s="53" t="s">
        <v>34</v>
      </c>
      <c r="B35" s="24">
        <f>SUM(D35:N35)</f>
        <v>253213931.89000005</v>
      </c>
      <c r="C35" s="24"/>
      <c r="D35" s="291">
        <f>Admin!D36+MidLev!D35+Inst!C37+'sp ed'!C36+ppshs!C37+ppshs!L37+trans!C36+opmp!C36+opmp!M36+comserv!D36+CapOut!D36</f>
        <v>152892293.78000003</v>
      </c>
      <c r="E35" s="24"/>
      <c r="F35" s="291">
        <f>Admin!E36+MidLev!E35+Inst!Q37+'sp ed'!H36+ppshs!D37+ppshs!M37+trans!D36+opmp!D36+opmp!N36+comserv!F36+CapOut!F36</f>
        <v>18692025.68</v>
      </c>
      <c r="G35" s="24"/>
      <c r="H35" s="291">
        <f>Admin!F36+MidLev!F35+Inst!I37+'sp ed'!I36+ppshs!E37+ppshs!N37+trans!E36+opmp!E36+opmp!O36+comserv!H36+CapOut!H36</f>
        <v>12496301.31</v>
      </c>
      <c r="I35" s="24"/>
      <c r="J35" s="291">
        <f>Admin!G36+MidLev!G35+Inst!S37+'sp ed'!M36+ppshs!F37+ppshs!O37+trans!F36+opmp!F36+opmp!G36+opmp!H36+opmp!P36+comserv!J36+CapOut!J36+fixchg!C37</f>
        <v>46286879.11</v>
      </c>
      <c r="K35" s="24"/>
      <c r="L35" s="291">
        <f>Admin!H36+MidLev!H35+Inst!U37+'sp ed'!N36+ppshs!G37+ppshs!P37+trans!M36+opmp!I36+opmp!Q36+comserv!K36+CapOut!L36</f>
        <v>4588356.69</v>
      </c>
      <c r="M35" s="24"/>
      <c r="N35" s="291">
        <f>Admin!I36+Admin!K36+MidLev!J35+MidLev!K35+Inst!W37+Inst!X37+Inst!Y37+Inst!Z37+'sp ed'!O36+'sp ed'!Q36+ppshs!I37+ppshs!R37+trans!N36+opmp!J36+comserv!L36+CapOut!Q36+fixchg!K37+'sp ed'!P36</f>
        <v>18258075.32</v>
      </c>
      <c r="O35" s="7"/>
      <c r="P35" s="7"/>
    </row>
    <row r="36" spans="1:16" ht="12.75">
      <c r="A36" s="53" t="s">
        <v>35</v>
      </c>
      <c r="B36" s="24">
        <f>SUM(D36:N36)</f>
        <v>183322661.32000002</v>
      </c>
      <c r="C36" s="24"/>
      <c r="D36" s="291">
        <f>Admin!D37+MidLev!D36+Inst!C38+'sp ed'!C37+ppshs!C38+ppshs!L38+trans!C37+opmp!C37+opmp!M37+comserv!D37+CapOut!D37</f>
        <v>110108883.44000001</v>
      </c>
      <c r="E36" s="24"/>
      <c r="F36" s="291">
        <f>Admin!E37+MidLev!E36+Inst!Q38+'sp ed'!H37+ppshs!D38+ppshs!M38+trans!D37+opmp!D37+opmp!N37+comserv!F37+CapOut!F37</f>
        <v>14099436.79</v>
      </c>
      <c r="G36" s="24"/>
      <c r="H36" s="291">
        <f>Admin!F37+MidLev!F36+Inst!I38+'sp ed'!I37+ppshs!E38+ppshs!N38+trans!E37+opmp!E37+opmp!O37+comserv!H37+CapOut!H37</f>
        <v>6596128.2</v>
      </c>
      <c r="I36" s="24"/>
      <c r="J36" s="291">
        <f>Admin!G37+MidLev!G36+Inst!S38+'sp ed'!M37+ppshs!F38+ppshs!O38+trans!F37+opmp!F37+opmp!G37+opmp!H37+opmp!P37+comserv!J37+CapOut!J37+fixchg!C38</f>
        <v>36068170.080000006</v>
      </c>
      <c r="K36" s="24"/>
      <c r="L36" s="291">
        <f>Admin!H37+MidLev!H36+Inst!U38+'sp ed'!N37+ppshs!G38+ppshs!P38+trans!M37+opmp!I37+opmp!Q37+comserv!K37+CapOut!L37</f>
        <v>3979256.8200000003</v>
      </c>
      <c r="M36" s="24"/>
      <c r="N36" s="291">
        <f>Admin!I37+Admin!K37+MidLev!J36+MidLev!K36+Inst!W38+Inst!X38+Inst!Y38+Inst!Z38+'sp ed'!O37+'sp ed'!Q37+ppshs!I38+ppshs!R38+trans!N37+opmp!J37+comserv!L37+CapOut!Q37+fixchg!K38+'sp ed'!P37</f>
        <v>12470785.99</v>
      </c>
      <c r="O36" s="7"/>
      <c r="P36" s="7"/>
    </row>
    <row r="37" spans="1:16" ht="12.75">
      <c r="A37" s="55" t="s">
        <v>36</v>
      </c>
      <c r="B37" s="35">
        <f>SUM(D37:N37)</f>
        <v>101888435.12000002</v>
      </c>
      <c r="C37" s="35"/>
      <c r="D37" s="292">
        <f>Admin!D38+MidLev!D37+Inst!C39+'sp ed'!C38+ppshs!C39+ppshs!L39+trans!C38+opmp!C38+opmp!M38+comserv!D38+CapOut!D38</f>
        <v>63431572.61000001</v>
      </c>
      <c r="E37" s="35"/>
      <c r="F37" s="292">
        <f>Admin!E38+MidLev!E37+Inst!Q39+'sp ed'!H38+ppshs!D39+ppshs!M39+trans!D38+opmp!D38+opmp!N38+comserv!F38+CapOut!F38</f>
        <v>7413189.989999999</v>
      </c>
      <c r="G37" s="35"/>
      <c r="H37" s="292">
        <f>Admin!F38+MidLev!F37+Inst!I39+'sp ed'!I38+ppshs!E39+ppshs!N39+trans!E38+opmp!E38+opmp!O38+comserv!H38+CapOut!H38</f>
        <v>3590904.22</v>
      </c>
      <c r="I37" s="35"/>
      <c r="J37" s="292">
        <f>Admin!G38+MidLev!G37+Inst!S39+'sp ed'!M38+ppshs!F39+ppshs!O39+trans!F38+opmp!F38+opmp!G38+opmp!H38+opmp!P38+comserv!J38+CapOut!J38+fixchg!C39</f>
        <v>20836068.78</v>
      </c>
      <c r="K37" s="35"/>
      <c r="L37" s="292">
        <f>Admin!H38+MidLev!H37+Inst!U39+'sp ed'!N38+ppshs!G39+ppshs!P39+trans!M38+opmp!I38+opmp!Q38+comserv!K38+CapOut!L38</f>
        <v>635142.01</v>
      </c>
      <c r="M37" s="35"/>
      <c r="N37" s="292">
        <f>Admin!I38+Admin!K38+MidLev!J37+MidLev!K37+Inst!W39+Inst!X39+Inst!Y39+Inst!Z39+'sp ed'!O38+'sp ed'!Q38+ppshs!I39+ppshs!R39+trans!N38+opmp!J38+comserv!L38+CapOut!Q38+fixchg!K39+'sp ed'!P38</f>
        <v>5981557.51</v>
      </c>
      <c r="O37" s="7"/>
      <c r="P37" s="7"/>
    </row>
    <row r="38" spans="1:14" ht="12.75">
      <c r="A38" s="53" t="s">
        <v>269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79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1" spans="8:12" ht="12.75">
      <c r="H41" t="s">
        <v>271</v>
      </c>
      <c r="J41" s="156" t="s">
        <v>283</v>
      </c>
      <c r="L41" t="s">
        <v>259</v>
      </c>
    </row>
    <row r="43" spans="6:12" ht="12.75">
      <c r="F43" t="s">
        <v>256</v>
      </c>
      <c r="H43" s="39">
        <v>12761108192.230001</v>
      </c>
      <c r="I43" s="40"/>
      <c r="J43" s="39">
        <v>12711520025.019999</v>
      </c>
      <c r="L43" s="159">
        <f>(J43-H43)/H43</f>
        <v>-0.0038858825160808684</v>
      </c>
    </row>
    <row r="44" spans="1:12" ht="12.75">
      <c r="A44" t="s">
        <v>255</v>
      </c>
      <c r="B44" s="156"/>
      <c r="F44" t="s">
        <v>257</v>
      </c>
      <c r="H44" s="43">
        <v>10904649535.540003</v>
      </c>
      <c r="I44" s="40"/>
      <c r="J44" s="158">
        <v>11286317964.970003</v>
      </c>
      <c r="K44" s="40"/>
      <c r="L44" s="159">
        <f>(J44-H44)/H44</f>
        <v>0.03500052231720805</v>
      </c>
    </row>
    <row r="45" spans="1:14" ht="12.75">
      <c r="A45" s="65" t="s">
        <v>253</v>
      </c>
      <c r="B45" s="43">
        <v>6913417607.949999</v>
      </c>
      <c r="D45" s="237">
        <f aca="true" t="shared" si="0" ref="D45:D50">B45/11297428084.71</f>
        <v>0.6119461488147604</v>
      </c>
      <c r="F45" t="s">
        <v>0</v>
      </c>
      <c r="H45" s="39">
        <v>6678207330.870002</v>
      </c>
      <c r="I45" s="39"/>
      <c r="J45" s="39">
        <v>6913417607.949999</v>
      </c>
      <c r="K45" s="39"/>
      <c r="L45" s="159">
        <f>(J45-H45)/H45</f>
        <v>0.03522057124413283</v>
      </c>
      <c r="N45" s="160">
        <f>J45-H45</f>
        <v>235210277.07999706</v>
      </c>
    </row>
    <row r="46" spans="1:12" ht="12.75">
      <c r="A46" s="65" t="s">
        <v>105</v>
      </c>
      <c r="B46" s="157">
        <v>706849283.9399998</v>
      </c>
      <c r="D46" s="237">
        <f t="shared" si="0"/>
        <v>0.06256727448406187</v>
      </c>
      <c r="H46" s="39"/>
      <c r="I46" s="39"/>
      <c r="J46" s="39"/>
      <c r="K46" s="39"/>
      <c r="L46" s="39"/>
    </row>
    <row r="47" spans="1:12" ht="12.75">
      <c r="A47" s="65" t="s">
        <v>254</v>
      </c>
      <c r="B47" s="157">
        <v>321909912.33</v>
      </c>
      <c r="D47" s="237">
        <f t="shared" si="0"/>
        <v>0.028494088204524586</v>
      </c>
      <c r="F47" t="s">
        <v>258</v>
      </c>
      <c r="H47" s="39">
        <v>479133759.63</v>
      </c>
      <c r="I47" s="39"/>
      <c r="J47" s="39">
        <f>B47+B49</f>
        <v>428992183.41999996</v>
      </c>
      <c r="K47" s="39"/>
      <c r="L47" s="238">
        <f>(J47-H47)/H47</f>
        <v>-0.10465047641126501</v>
      </c>
    </row>
    <row r="48" spans="1:10" ht="12.75">
      <c r="A48" s="65" t="s">
        <v>70</v>
      </c>
      <c r="B48" s="157">
        <v>2330487986.67</v>
      </c>
      <c r="D48" s="237">
        <f t="shared" si="0"/>
        <v>0.206284825997175</v>
      </c>
      <c r="J48" s="237">
        <f>J47/11297428084.71</f>
        <v>0.03797255270875327</v>
      </c>
    </row>
    <row r="49" spans="1:4" ht="12.75">
      <c r="A49" s="65" t="s">
        <v>9</v>
      </c>
      <c r="B49" s="157">
        <v>107082271.08999999</v>
      </c>
      <c r="D49" s="237">
        <f t="shared" si="0"/>
        <v>0.009478464504228686</v>
      </c>
    </row>
    <row r="50" spans="1:4" ht="12.75">
      <c r="A50" s="65" t="s">
        <v>10</v>
      </c>
      <c r="B50" s="157">
        <v>917681022.73</v>
      </c>
      <c r="D50" s="237">
        <f t="shared" si="0"/>
        <v>0.08122919799524943</v>
      </c>
    </row>
    <row r="51" spans="2:4" ht="13.5" thickBot="1">
      <c r="B51" s="236">
        <f>SUM(B45:B50)</f>
        <v>11297428084.71</v>
      </c>
      <c r="D51" s="270">
        <f>SUM(D45:D50)</f>
        <v>1</v>
      </c>
    </row>
    <row r="52" spans="2:4" ht="13.5" thickTop="1">
      <c r="B52" s="156"/>
      <c r="D52" s="154"/>
    </row>
    <row r="53" ht="12.75">
      <c r="B53" s="156"/>
    </row>
    <row r="54" ht="12.75">
      <c r="B54" s="156"/>
    </row>
    <row r="55" ht="12.75">
      <c r="B55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0" ht="12.75">
      <c r="B60" s="156"/>
    </row>
    <row r="61" ht="12.75">
      <c r="B61" s="156"/>
    </row>
    <row r="62" ht="12.75">
      <c r="B62" s="156"/>
    </row>
    <row r="63" ht="12.75">
      <c r="B63" s="156"/>
    </row>
    <row r="64" ht="12.75">
      <c r="B64" s="156"/>
    </row>
    <row r="65" ht="12.75">
      <c r="B65" s="156"/>
    </row>
    <row r="66" ht="12.75">
      <c r="B66" s="156"/>
    </row>
  </sheetData>
  <sheetProtection password="C935" sheet="1" objects="1" scenarios="1"/>
  <mergeCells count="2">
    <mergeCell ref="A1:N1"/>
    <mergeCell ref="A3:N3"/>
  </mergeCells>
  <printOptions/>
  <pageMargins left="0.6" right="0.52" top="1" bottom="1" header="0.5" footer="0.5"/>
  <pageSetup fitToHeight="1" fitToWidth="1" horizontalDpi="600" verticalDpi="600" orientation="landscape" scale="82" r:id="rId2"/>
  <headerFooter alignWithMargins="0">
    <oddFooter>&amp;L&amp;"Lucida Sans,Italic"&amp;8MSDE-LFRO  09 / 2010&amp;C- &amp;P -&amp;R&amp;"Lucida Sans,Italic"&amp;8Selected Financial Data - Part 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99" zoomScaleNormal="99" zoomScalePageLayoutView="0" workbookViewId="0" topLeftCell="G34">
      <selection activeCell="D10" sqref="D10"/>
    </sheetView>
  </sheetViews>
  <sheetFormatPr defaultColWidth="9.140625" defaultRowHeight="12.75"/>
  <cols>
    <col min="1" max="1" width="16.28125" style="40" customWidth="1"/>
    <col min="2" max="2" width="16.57421875" style="88" customWidth="1"/>
    <col min="3" max="3" width="2.00390625" style="40" customWidth="1"/>
    <col min="4" max="4" width="14.140625" style="40" customWidth="1"/>
    <col min="5" max="5" width="14.00390625" style="40" customWidth="1"/>
    <col min="6" max="6" width="13.28125" style="40" customWidth="1"/>
    <col min="7" max="7" width="13.140625" style="40" customWidth="1"/>
    <col min="8" max="8" width="13.28125" style="40" customWidth="1"/>
    <col min="9" max="10" width="13.00390625" style="40" customWidth="1"/>
    <col min="11" max="11" width="14.28125" style="40" customWidth="1"/>
    <col min="12" max="12" width="16.7109375" style="0" customWidth="1"/>
    <col min="13" max="13" width="15.140625" style="0" customWidth="1"/>
    <col min="14" max="14" width="18.140625" style="40" customWidth="1"/>
  </cols>
  <sheetData>
    <row r="1" spans="1:11" ht="12.75">
      <c r="A1" s="305" t="s">
        <v>132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23"/>
      <c r="B2" s="27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305" t="s">
        <v>285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4"/>
      <c r="N4" s="162">
        <v>40428</v>
      </c>
    </row>
    <row r="5" spans="1:14" ht="13.5" customHeight="1" thickTop="1">
      <c r="A5" s="24"/>
      <c r="B5" s="24"/>
      <c r="C5" s="24"/>
      <c r="D5" s="24"/>
      <c r="E5" s="24"/>
      <c r="F5" s="24"/>
      <c r="G5" s="24"/>
      <c r="H5" s="24"/>
      <c r="I5" s="309" t="s">
        <v>10</v>
      </c>
      <c r="J5" s="309"/>
      <c r="K5" s="309"/>
      <c r="L5" s="266"/>
      <c r="N5" s="144" t="s">
        <v>233</v>
      </c>
    </row>
    <row r="6" spans="1:14" s="3" customFormat="1" ht="12.75">
      <c r="A6" s="27" t="s">
        <v>37</v>
      </c>
      <c r="B6" s="22"/>
      <c r="C6" s="22"/>
      <c r="D6" s="26" t="s">
        <v>0</v>
      </c>
      <c r="E6" s="26"/>
      <c r="F6" s="26" t="s">
        <v>5</v>
      </c>
      <c r="G6" s="26"/>
      <c r="H6" s="26"/>
      <c r="I6" s="26"/>
      <c r="J6" s="26"/>
      <c r="K6" s="26"/>
      <c r="L6" s="320" t="s">
        <v>227</v>
      </c>
      <c r="M6" s="265"/>
      <c r="N6" s="144" t="s">
        <v>260</v>
      </c>
    </row>
    <row r="7" spans="1:14" s="3" customFormat="1" ht="13.5" customHeight="1">
      <c r="A7" s="27" t="s">
        <v>38</v>
      </c>
      <c r="B7" s="317" t="s">
        <v>11</v>
      </c>
      <c r="C7" s="317"/>
      <c r="D7" s="26" t="s">
        <v>1</v>
      </c>
      <c r="E7" s="26" t="s">
        <v>3</v>
      </c>
      <c r="F7" s="26" t="s">
        <v>1</v>
      </c>
      <c r="G7" s="26" t="s">
        <v>7</v>
      </c>
      <c r="H7" s="26"/>
      <c r="I7" s="26" t="s">
        <v>10</v>
      </c>
      <c r="J7" s="318" t="s">
        <v>224</v>
      </c>
      <c r="K7" s="26"/>
      <c r="L7" s="307"/>
      <c r="M7" s="259"/>
      <c r="N7" s="144" t="s">
        <v>234</v>
      </c>
    </row>
    <row r="8" spans="1:14" s="3" customFormat="1" ht="13.5" thickBot="1">
      <c r="A8" s="32" t="s">
        <v>39</v>
      </c>
      <c r="B8" s="316" t="s">
        <v>177</v>
      </c>
      <c r="C8" s="316"/>
      <c r="D8" s="31" t="s">
        <v>2</v>
      </c>
      <c r="E8" s="31" t="s">
        <v>4</v>
      </c>
      <c r="F8" s="31" t="s">
        <v>6</v>
      </c>
      <c r="G8" s="31" t="s">
        <v>8</v>
      </c>
      <c r="H8" s="31" t="s">
        <v>9</v>
      </c>
      <c r="I8" s="31" t="s">
        <v>7</v>
      </c>
      <c r="J8" s="319"/>
      <c r="K8" s="31" t="s">
        <v>92</v>
      </c>
      <c r="L8" s="308"/>
      <c r="M8" s="259"/>
      <c r="N8" s="144"/>
    </row>
    <row r="9" spans="1:14" s="10" customFormat="1" ht="12.75">
      <c r="A9" s="24" t="s">
        <v>13</v>
      </c>
      <c r="B9" s="39">
        <f>SUM(B11:B38)</f>
        <v>309005932.69</v>
      </c>
      <c r="C9" s="112"/>
      <c r="D9" s="39">
        <f aca="true" t="shared" si="0" ref="D9:K9">SUM(D11:D38)</f>
        <v>210614239.70000002</v>
      </c>
      <c r="E9" s="39">
        <f t="shared" si="0"/>
        <v>64899183.300000004</v>
      </c>
      <c r="F9" s="39">
        <f t="shared" si="0"/>
        <v>10747393.930000002</v>
      </c>
      <c r="G9" s="39">
        <f t="shared" si="0"/>
        <v>12613843.800000003</v>
      </c>
      <c r="H9" s="39">
        <f t="shared" si="0"/>
        <v>9193842.870000001</v>
      </c>
      <c r="I9" s="39">
        <f t="shared" si="0"/>
        <v>937429.0900000001</v>
      </c>
      <c r="J9" s="39">
        <f t="shared" si="0"/>
        <v>0</v>
      </c>
      <c r="K9" s="39">
        <f t="shared" si="0"/>
        <v>200561.54</v>
      </c>
      <c r="L9" s="39">
        <f>SUM(L11:L38)</f>
        <v>116</v>
      </c>
      <c r="N9" s="39">
        <f>SUM(N11:N38)</f>
        <v>298874660.7299999</v>
      </c>
    </row>
    <row r="10" spans="1:11" ht="12.75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4" ht="12.75">
      <c r="A11" s="27" t="s">
        <v>14</v>
      </c>
      <c r="B11" s="61">
        <f>+D11+E11+F11+G11+H11+I11</f>
        <v>2567835.23</v>
      </c>
      <c r="C11" s="61"/>
      <c r="D11" s="133">
        <v>1726609.0100000002</v>
      </c>
      <c r="E11" s="61">
        <v>610753.53</v>
      </c>
      <c r="F11" s="61">
        <v>33914.04</v>
      </c>
      <c r="G11" s="61">
        <v>122679.01999999999</v>
      </c>
      <c r="H11" s="61">
        <v>23879.63</v>
      </c>
      <c r="I11" s="91">
        <v>50000</v>
      </c>
      <c r="J11" s="61">
        <v>0</v>
      </c>
      <c r="K11" s="177">
        <v>38906.82</v>
      </c>
      <c r="L11" s="61">
        <v>0</v>
      </c>
      <c r="M11" s="168"/>
      <c r="N11" s="88">
        <f>B11-H11-I11</f>
        <v>2493955.6</v>
      </c>
    </row>
    <row r="12" spans="1:14" ht="12.75">
      <c r="A12" s="27" t="s">
        <v>15</v>
      </c>
      <c r="B12" s="61">
        <f>+D12+E12+F12+G12+H12+I12</f>
        <v>25313455.499999993</v>
      </c>
      <c r="C12" s="61"/>
      <c r="D12" s="61">
        <v>20065354.619999997</v>
      </c>
      <c r="E12" s="61">
        <v>1938561.7200000002</v>
      </c>
      <c r="F12" s="61">
        <v>2414482.93</v>
      </c>
      <c r="G12" s="61">
        <v>562674.33</v>
      </c>
      <c r="H12" s="61">
        <v>332381.9</v>
      </c>
      <c r="I12" s="61">
        <v>0</v>
      </c>
      <c r="J12" s="61">
        <v>0</v>
      </c>
      <c r="K12" s="61">
        <v>0</v>
      </c>
      <c r="L12" s="61">
        <v>0</v>
      </c>
      <c r="M12" s="168"/>
      <c r="N12" s="88">
        <f>B12-H12-I12</f>
        <v>24981073.599999994</v>
      </c>
    </row>
    <row r="13" spans="1:14" s="98" customFormat="1" ht="12.75">
      <c r="A13" s="61" t="s">
        <v>16</v>
      </c>
      <c r="B13" s="61">
        <f>+D13+E13+F13+G13+H13+I13</f>
        <v>61295872.06</v>
      </c>
      <c r="C13" s="61"/>
      <c r="D13" s="7">
        <v>34328448.96</v>
      </c>
      <c r="E13" s="61">
        <v>16241241.629999999</v>
      </c>
      <c r="F13" s="61">
        <v>1779421.83</v>
      </c>
      <c r="G13" s="61">
        <v>6098493.31</v>
      </c>
      <c r="H13" s="61">
        <v>2848266.33</v>
      </c>
      <c r="I13" s="61">
        <v>0</v>
      </c>
      <c r="J13" s="61">
        <v>0</v>
      </c>
      <c r="K13" s="61">
        <v>0</v>
      </c>
      <c r="L13" s="61">
        <v>0</v>
      </c>
      <c r="M13" s="168"/>
      <c r="N13" s="88">
        <f>B13-H13-I13</f>
        <v>58447605.730000004</v>
      </c>
    </row>
    <row r="14" spans="1:14" ht="12.75">
      <c r="A14" s="24" t="s">
        <v>17</v>
      </c>
      <c r="B14" s="61">
        <f>+D14+E14+F14+G14+H14+I14</f>
        <v>41668344.309999995</v>
      </c>
      <c r="C14" s="61"/>
      <c r="D14" s="61">
        <v>26935052.939999998</v>
      </c>
      <c r="E14" s="61">
        <v>9926121.71</v>
      </c>
      <c r="F14" s="52">
        <v>1992331.4400000002</v>
      </c>
      <c r="G14" s="169">
        <v>713232.6799999999</v>
      </c>
      <c r="H14" s="61">
        <v>2095149</v>
      </c>
      <c r="I14" s="61">
        <v>6456.54</v>
      </c>
      <c r="J14" s="61">
        <v>0</v>
      </c>
      <c r="K14" s="61">
        <v>0</v>
      </c>
      <c r="L14" s="61">
        <v>0</v>
      </c>
      <c r="M14" s="168"/>
      <c r="N14" s="88">
        <f>B14-H14-I14</f>
        <v>39566738.769999996</v>
      </c>
    </row>
    <row r="15" spans="1:14" ht="12.75">
      <c r="A15" s="24" t="s">
        <v>18</v>
      </c>
      <c r="B15" s="61">
        <f>+D15+E15+F15+G15+H15+I15</f>
        <v>5799705.45</v>
      </c>
      <c r="C15" s="61"/>
      <c r="D15" s="61">
        <v>3429009.34</v>
      </c>
      <c r="E15" s="61">
        <v>1098908.12</v>
      </c>
      <c r="F15" s="61">
        <v>127208.85</v>
      </c>
      <c r="G15" s="61">
        <v>184212.63</v>
      </c>
      <c r="H15" s="61">
        <v>150756.86</v>
      </c>
      <c r="I15" s="61">
        <v>809609.65</v>
      </c>
      <c r="J15" s="61">
        <v>0</v>
      </c>
      <c r="K15" s="61">
        <v>0</v>
      </c>
      <c r="L15" s="61">
        <v>0</v>
      </c>
      <c r="M15" s="168"/>
      <c r="N15" s="88">
        <f>B15-H15-I15</f>
        <v>4839338.9399999995</v>
      </c>
    </row>
    <row r="16" spans="1:13" ht="12.75">
      <c r="A16" s="24"/>
      <c r="B16" s="61"/>
      <c r="C16" s="61"/>
      <c r="D16" s="239"/>
      <c r="E16" s="61"/>
      <c r="F16" s="61"/>
      <c r="G16" s="61"/>
      <c r="H16" s="61"/>
      <c r="I16" s="61"/>
      <c r="J16" s="61"/>
      <c r="K16" s="61"/>
      <c r="L16" s="168"/>
      <c r="M16" s="168"/>
    </row>
    <row r="17" spans="1:14" ht="12.75">
      <c r="A17" s="24" t="s">
        <v>19</v>
      </c>
      <c r="B17" s="61">
        <f>+D17+E17+F17+G17+H17+I17</f>
        <v>1478343.16</v>
      </c>
      <c r="C17" s="61"/>
      <c r="D17" s="61">
        <v>1007752.6799999999</v>
      </c>
      <c r="E17" s="61">
        <v>271433.31</v>
      </c>
      <c r="F17" s="61">
        <v>2986.71</v>
      </c>
      <c r="G17" s="61">
        <v>190454.56</v>
      </c>
      <c r="H17" s="61">
        <v>5715.9</v>
      </c>
      <c r="I17" s="61">
        <v>0</v>
      </c>
      <c r="J17" s="61">
        <v>0</v>
      </c>
      <c r="K17" s="61">
        <v>0</v>
      </c>
      <c r="L17" s="61">
        <v>0</v>
      </c>
      <c r="M17" s="168"/>
      <c r="N17" s="88">
        <f>B17-H17-I17</f>
        <v>1472627.26</v>
      </c>
    </row>
    <row r="18" spans="1:14" ht="12.75">
      <c r="A18" s="24" t="s">
        <v>20</v>
      </c>
      <c r="B18" s="61">
        <f>+D18+E18+F18+G18+H18+I18</f>
        <v>5588604.76</v>
      </c>
      <c r="C18" s="61"/>
      <c r="D18" s="61">
        <v>4537324.52</v>
      </c>
      <c r="E18" s="61">
        <v>640136.4</v>
      </c>
      <c r="F18" s="61">
        <v>97430.28</v>
      </c>
      <c r="G18" s="91">
        <v>298780.75</v>
      </c>
      <c r="H18" s="61">
        <v>14932.810000000001</v>
      </c>
      <c r="I18" s="61">
        <v>0</v>
      </c>
      <c r="J18" s="61">
        <v>0</v>
      </c>
      <c r="K18" s="61">
        <v>0</v>
      </c>
      <c r="L18" s="61">
        <v>0</v>
      </c>
      <c r="M18" s="168"/>
      <c r="N18" s="88">
        <f>B18-H18-I18</f>
        <v>5573671.95</v>
      </c>
    </row>
    <row r="19" spans="1:14" ht="12.75">
      <c r="A19" s="24" t="s">
        <v>21</v>
      </c>
      <c r="B19" s="61">
        <f>+D19+E19+F19+G19+H19+I19</f>
        <v>4822900.37</v>
      </c>
      <c r="C19" s="61"/>
      <c r="D19" s="61">
        <v>3207527.83</v>
      </c>
      <c r="E19" s="61">
        <v>713234.27</v>
      </c>
      <c r="F19" s="61">
        <v>62391.1</v>
      </c>
      <c r="G19" s="61">
        <v>784053.1699999999</v>
      </c>
      <c r="H19" s="61">
        <v>8745</v>
      </c>
      <c r="I19" s="61">
        <v>46949</v>
      </c>
      <c r="J19" s="61">
        <v>0</v>
      </c>
      <c r="K19" s="61">
        <v>111006.46</v>
      </c>
      <c r="L19" s="61">
        <v>0</v>
      </c>
      <c r="M19" s="168"/>
      <c r="N19" s="88">
        <f>B19-H19-I19</f>
        <v>4767206.37</v>
      </c>
    </row>
    <row r="20" spans="1:14" ht="12.75">
      <c r="A20" s="24" t="s">
        <v>22</v>
      </c>
      <c r="B20" s="61">
        <f>+D20+E20+F20+G20+H20+I20</f>
        <v>8018284.080000001</v>
      </c>
      <c r="C20" s="61"/>
      <c r="D20" s="61">
        <v>6571956.38</v>
      </c>
      <c r="E20" s="61">
        <v>722228.19</v>
      </c>
      <c r="F20" s="61">
        <v>392244.37</v>
      </c>
      <c r="G20" s="61">
        <v>187580.65000000002</v>
      </c>
      <c r="H20" s="61">
        <v>144274.49</v>
      </c>
      <c r="I20" s="61">
        <v>0</v>
      </c>
      <c r="J20" s="61">
        <v>0</v>
      </c>
      <c r="K20" s="61">
        <v>0</v>
      </c>
      <c r="L20" s="61">
        <v>0</v>
      </c>
      <c r="M20" s="168"/>
      <c r="N20" s="88">
        <f>B20-H20-I20</f>
        <v>7874009.590000001</v>
      </c>
    </row>
    <row r="21" spans="1:14" ht="12.75">
      <c r="A21" s="24" t="s">
        <v>23</v>
      </c>
      <c r="B21" s="61">
        <f>+D21+E21+F21+G21+H21+I21</f>
        <v>1307232.2200000002</v>
      </c>
      <c r="C21" s="61"/>
      <c r="D21" s="61">
        <v>959755.3300000001</v>
      </c>
      <c r="E21" s="61">
        <v>178876.39</v>
      </c>
      <c r="F21" s="61">
        <v>64244.62</v>
      </c>
      <c r="G21" s="61">
        <v>95644.41</v>
      </c>
      <c r="H21" s="61">
        <v>0</v>
      </c>
      <c r="I21" s="61">
        <v>8711.470000000001</v>
      </c>
      <c r="J21" s="61">
        <v>0</v>
      </c>
      <c r="K21" s="61">
        <v>0</v>
      </c>
      <c r="L21" s="61">
        <v>0</v>
      </c>
      <c r="M21" s="168"/>
      <c r="N21" s="88">
        <f>B21-H21-I21</f>
        <v>1298520.7500000002</v>
      </c>
    </row>
    <row r="22" spans="1:13" ht="12.75">
      <c r="A22" s="24"/>
      <c r="B22" s="61"/>
      <c r="C22" s="61"/>
      <c r="D22" s="239"/>
      <c r="E22" s="61"/>
      <c r="F22" s="61"/>
      <c r="G22" s="61"/>
      <c r="H22" s="61"/>
      <c r="I22" s="61"/>
      <c r="J22" s="61"/>
      <c r="K22" s="61"/>
      <c r="L22" s="168"/>
      <c r="M22" s="168"/>
    </row>
    <row r="23" spans="1:14" ht="12.75">
      <c r="A23" s="24" t="s">
        <v>24</v>
      </c>
      <c r="B23" s="61">
        <f>+D23+E23+F23+G23+H23+I23</f>
        <v>8824018.28</v>
      </c>
      <c r="C23" s="61"/>
      <c r="D23" s="61">
        <v>7207447.95</v>
      </c>
      <c r="E23" s="61">
        <v>1108152.6300000001</v>
      </c>
      <c r="F23" s="91">
        <v>293897.27</v>
      </c>
      <c r="G23" s="61">
        <v>141450.15</v>
      </c>
      <c r="H23" s="61">
        <v>73070.28</v>
      </c>
      <c r="I23" s="61">
        <v>0</v>
      </c>
      <c r="J23" s="61">
        <v>0</v>
      </c>
      <c r="K23" s="61">
        <v>27465.260000000002</v>
      </c>
      <c r="L23" s="61">
        <v>0</v>
      </c>
      <c r="M23" s="168"/>
      <c r="N23" s="88">
        <f>B23-H23-I23</f>
        <v>8750948</v>
      </c>
    </row>
    <row r="24" spans="1:14" ht="12.75">
      <c r="A24" s="24" t="s">
        <v>25</v>
      </c>
      <c r="B24" s="61">
        <f>+D24+E24+F24+G24+H24+I24</f>
        <v>1152317.5500000003</v>
      </c>
      <c r="C24" s="61"/>
      <c r="D24" s="61">
        <v>766121.29</v>
      </c>
      <c r="E24" s="61">
        <v>164363.40999999997</v>
      </c>
      <c r="F24" s="61">
        <v>54822.65</v>
      </c>
      <c r="G24" s="61">
        <v>109351.71999999999</v>
      </c>
      <c r="H24" s="61">
        <v>57383.87</v>
      </c>
      <c r="I24" s="91">
        <v>274.61</v>
      </c>
      <c r="J24" s="61">
        <v>0</v>
      </c>
      <c r="K24" s="61">
        <v>0</v>
      </c>
      <c r="L24" s="61">
        <v>0</v>
      </c>
      <c r="M24" s="168"/>
      <c r="N24" s="88">
        <f>B24-H24-I24</f>
        <v>1094659.07</v>
      </c>
    </row>
    <row r="25" spans="1:14" ht="12.75">
      <c r="A25" s="24" t="s">
        <v>26</v>
      </c>
      <c r="B25" s="61">
        <f>+D25+E25+F25+G25+H25+I25</f>
        <v>11316661.95</v>
      </c>
      <c r="C25" s="61"/>
      <c r="D25" s="61">
        <v>8625154.059999999</v>
      </c>
      <c r="E25" s="61">
        <v>1994098.09</v>
      </c>
      <c r="F25" s="61">
        <v>280917.23000000004</v>
      </c>
      <c r="G25" s="61">
        <v>328843.05</v>
      </c>
      <c r="H25" s="61">
        <v>87649.52</v>
      </c>
      <c r="I25" s="61">
        <v>0</v>
      </c>
      <c r="J25" s="61">
        <v>0</v>
      </c>
      <c r="K25" s="61">
        <v>0</v>
      </c>
      <c r="L25" s="61">
        <v>0</v>
      </c>
      <c r="M25" s="168"/>
      <c r="N25" s="88">
        <f>B25-H25-I25</f>
        <v>11229012.43</v>
      </c>
    </row>
    <row r="26" spans="1:14" ht="12.75">
      <c r="A26" s="24" t="s">
        <v>27</v>
      </c>
      <c r="B26" s="61">
        <f>+D26+E26+F26+G26+H26+I26</f>
        <v>11407328</v>
      </c>
      <c r="C26" s="61"/>
      <c r="D26" s="61">
        <v>7541149</v>
      </c>
      <c r="E26" s="61">
        <v>2692549</v>
      </c>
      <c r="F26" s="61">
        <v>719201</v>
      </c>
      <c r="G26" s="61">
        <v>385107</v>
      </c>
      <c r="H26" s="61">
        <v>69322</v>
      </c>
      <c r="I26" s="61">
        <v>0</v>
      </c>
      <c r="J26" s="61">
        <v>0</v>
      </c>
      <c r="K26" s="61">
        <v>0</v>
      </c>
      <c r="L26" s="61">
        <v>0</v>
      </c>
      <c r="M26" s="168"/>
      <c r="N26" s="88">
        <f>B26-H26-I26</f>
        <v>11338006</v>
      </c>
    </row>
    <row r="27" spans="1:14" ht="12.75">
      <c r="A27" s="24" t="s">
        <v>28</v>
      </c>
      <c r="B27" s="61">
        <f>+D27+E27+F27+G27+H27+I27</f>
        <v>1353062.6</v>
      </c>
      <c r="C27" s="61"/>
      <c r="D27" s="61">
        <v>832163.8</v>
      </c>
      <c r="E27" s="61">
        <v>310413.07</v>
      </c>
      <c r="F27" s="61">
        <v>34732.58</v>
      </c>
      <c r="G27" s="61">
        <v>174753.15</v>
      </c>
      <c r="H27" s="61">
        <v>1000</v>
      </c>
      <c r="I27" s="61">
        <v>0</v>
      </c>
      <c r="J27" s="61">
        <v>0</v>
      </c>
      <c r="K27" s="61">
        <v>0</v>
      </c>
      <c r="L27" s="61">
        <v>0</v>
      </c>
      <c r="M27" s="168"/>
      <c r="N27" s="88">
        <f>B27-H27-I27</f>
        <v>1352062.6</v>
      </c>
    </row>
    <row r="28" spans="1:13" ht="12.75">
      <c r="A28" s="24"/>
      <c r="B28" s="61"/>
      <c r="C28" s="61"/>
      <c r="D28" s="239"/>
      <c r="E28" s="61"/>
      <c r="F28" s="61"/>
      <c r="G28" s="61"/>
      <c r="H28" s="61"/>
      <c r="I28" s="61"/>
      <c r="J28" s="61"/>
      <c r="K28" s="61"/>
      <c r="L28" s="168"/>
      <c r="M28" s="168"/>
    </row>
    <row r="29" spans="1:14" ht="12.75">
      <c r="A29" s="27" t="s">
        <v>148</v>
      </c>
      <c r="B29" s="61">
        <f>+D29+E29+F29+G29+H29+I29</f>
        <v>42566872.78999999</v>
      </c>
      <c r="C29" s="61"/>
      <c r="D29" s="61">
        <v>33249303.8</v>
      </c>
      <c r="E29" s="61">
        <v>6436669.64</v>
      </c>
      <c r="F29" s="61">
        <v>621445.19</v>
      </c>
      <c r="G29" s="61">
        <v>611197.87</v>
      </c>
      <c r="H29" s="61">
        <v>1648256.2899999998</v>
      </c>
      <c r="I29" s="61">
        <v>0</v>
      </c>
      <c r="J29" s="61">
        <v>0</v>
      </c>
      <c r="K29" s="61">
        <v>0</v>
      </c>
      <c r="L29" s="61">
        <v>0</v>
      </c>
      <c r="M29" s="168"/>
      <c r="N29" s="88">
        <f>B29-H29-I29</f>
        <v>40918616.49999999</v>
      </c>
    </row>
    <row r="30" spans="1:14" ht="12.75">
      <c r="A30" s="24" t="s">
        <v>29</v>
      </c>
      <c r="B30" s="61">
        <f>+D30+E30+F30+G30+H30+I30</f>
        <v>53110625.25</v>
      </c>
      <c r="C30" s="61"/>
      <c r="D30" s="61">
        <v>35160024.37</v>
      </c>
      <c r="E30" s="61">
        <v>16248152.069999998</v>
      </c>
      <c r="F30" s="61">
        <v>543107.5</v>
      </c>
      <c r="G30" s="61">
        <v>813297.06</v>
      </c>
      <c r="H30" s="61">
        <v>346044.25</v>
      </c>
      <c r="I30" s="61">
        <v>0</v>
      </c>
      <c r="J30" s="61">
        <v>0</v>
      </c>
      <c r="K30" s="61">
        <v>0</v>
      </c>
      <c r="L30" s="61">
        <v>0</v>
      </c>
      <c r="M30" s="168"/>
      <c r="N30" s="88">
        <f>B30-H30-I30</f>
        <v>52764581</v>
      </c>
    </row>
    <row r="31" spans="1:14" ht="12.75">
      <c r="A31" s="24" t="s">
        <v>30</v>
      </c>
      <c r="B31" s="61">
        <f>+D31+E31+F31+G31+H31+I31</f>
        <v>1771023.3599999999</v>
      </c>
      <c r="C31" s="61"/>
      <c r="D31" s="61">
        <v>1321305.13</v>
      </c>
      <c r="E31" s="61">
        <v>234977.26</v>
      </c>
      <c r="F31" s="61">
        <v>73853.57999999999</v>
      </c>
      <c r="G31" s="61">
        <v>108326.23</v>
      </c>
      <c r="H31" s="61">
        <v>22561.16</v>
      </c>
      <c r="I31" s="61">
        <v>10000</v>
      </c>
      <c r="J31" s="61">
        <v>0</v>
      </c>
      <c r="K31" s="61">
        <v>0</v>
      </c>
      <c r="L31" s="61">
        <v>0</v>
      </c>
      <c r="M31" s="168"/>
      <c r="N31" s="88">
        <f>B31-H31-I31</f>
        <v>1738462.2</v>
      </c>
    </row>
    <row r="32" spans="1:14" ht="12.75">
      <c r="A32" s="24" t="s">
        <v>31</v>
      </c>
      <c r="B32" s="61">
        <f>+D32+E32+F32+G32+H32+I32</f>
        <v>4162053.4800000004</v>
      </c>
      <c r="C32" s="61"/>
      <c r="D32" s="61">
        <v>3021560.24</v>
      </c>
      <c r="E32" s="61">
        <v>682158.21</v>
      </c>
      <c r="F32" s="61">
        <v>309324.95</v>
      </c>
      <c r="G32" s="61">
        <v>111241.49</v>
      </c>
      <c r="H32" s="61">
        <v>37768.59</v>
      </c>
      <c r="I32" s="61">
        <v>0</v>
      </c>
      <c r="J32" s="61">
        <v>0</v>
      </c>
      <c r="K32" s="61">
        <v>0</v>
      </c>
      <c r="L32" s="61">
        <v>0</v>
      </c>
      <c r="M32" s="168"/>
      <c r="N32" s="88">
        <f>B32-H32-I32</f>
        <v>4124284.8900000006</v>
      </c>
    </row>
    <row r="33" spans="1:14" ht="12.75">
      <c r="A33" s="24" t="s">
        <v>32</v>
      </c>
      <c r="B33" s="61">
        <f>+D33+E33+F33+G33+H33+I33</f>
        <v>838164.93</v>
      </c>
      <c r="C33" s="61"/>
      <c r="D33" s="61">
        <v>443420.94000000006</v>
      </c>
      <c r="E33" s="61">
        <v>262723.24</v>
      </c>
      <c r="F33" s="61">
        <v>46748.869999999995</v>
      </c>
      <c r="G33" s="61">
        <v>81490.91</v>
      </c>
      <c r="H33" s="61">
        <v>3780.97</v>
      </c>
      <c r="I33" s="61">
        <v>0</v>
      </c>
      <c r="J33" s="61">
        <v>0</v>
      </c>
      <c r="K33" s="61">
        <v>0</v>
      </c>
      <c r="L33" s="61">
        <v>0</v>
      </c>
      <c r="M33" s="168"/>
      <c r="N33" s="88">
        <f>B33-H33-I33</f>
        <v>834383.9600000001</v>
      </c>
    </row>
    <row r="34" spans="1:13" ht="12.75">
      <c r="A34" s="24"/>
      <c r="B34" s="61"/>
      <c r="C34" s="61"/>
      <c r="D34" s="239"/>
      <c r="E34" s="61"/>
      <c r="F34" s="61"/>
      <c r="G34" s="61"/>
      <c r="H34" s="52"/>
      <c r="I34" s="61"/>
      <c r="J34" s="61"/>
      <c r="K34" s="61"/>
      <c r="L34" s="168"/>
      <c r="M34" s="168"/>
    </row>
    <row r="35" spans="1:14" ht="12.75">
      <c r="A35" s="24" t="s">
        <v>33</v>
      </c>
      <c r="B35" s="61">
        <f>+D35+E35+F35+G35+H35+I35</f>
        <v>1194673.83</v>
      </c>
      <c r="C35" s="61"/>
      <c r="D35" s="61">
        <v>821345.77</v>
      </c>
      <c r="E35" s="61">
        <v>118356.17</v>
      </c>
      <c r="F35" s="61">
        <v>43201.33</v>
      </c>
      <c r="G35" s="61">
        <v>126316.81999999999</v>
      </c>
      <c r="H35" s="61">
        <v>85075.44</v>
      </c>
      <c r="I35" s="61">
        <v>378.3</v>
      </c>
      <c r="J35" s="61">
        <v>0</v>
      </c>
      <c r="K35" s="61">
        <v>0</v>
      </c>
      <c r="L35" s="168">
        <v>116</v>
      </c>
      <c r="M35" s="168"/>
      <c r="N35" s="88">
        <f>B35-H35-I35</f>
        <v>1109220.09</v>
      </c>
    </row>
    <row r="36" spans="1:14" ht="12.75">
      <c r="A36" s="24" t="s">
        <v>34</v>
      </c>
      <c r="B36" s="61">
        <f>+D36+E36+F36+G36+H36+I36</f>
        <v>7364045.409999999</v>
      </c>
      <c r="C36" s="61"/>
      <c r="D36" s="61">
        <v>4468542.56</v>
      </c>
      <c r="E36" s="61">
        <v>1232529.66</v>
      </c>
      <c r="F36" s="61">
        <v>505430.56</v>
      </c>
      <c r="G36" s="61">
        <v>175160.67</v>
      </c>
      <c r="H36" s="61">
        <v>982381.9600000001</v>
      </c>
      <c r="I36" s="61">
        <v>0</v>
      </c>
      <c r="J36" s="61">
        <v>0</v>
      </c>
      <c r="K36" s="61">
        <v>0</v>
      </c>
      <c r="L36" s="61">
        <v>0</v>
      </c>
      <c r="M36" s="168"/>
      <c r="N36" s="88">
        <f>B36-H36-I36</f>
        <v>6381663.449999999</v>
      </c>
    </row>
    <row r="37" spans="1:14" ht="12.75">
      <c r="A37" s="24" t="s">
        <v>35</v>
      </c>
      <c r="B37" s="61">
        <f>+D37+E37+F37+G37+H37+I37</f>
        <v>4458419.18</v>
      </c>
      <c r="C37" s="61"/>
      <c r="D37" s="61">
        <v>3130756.7</v>
      </c>
      <c r="E37" s="61">
        <v>859298.3400000001</v>
      </c>
      <c r="F37" s="61">
        <v>217237</v>
      </c>
      <c r="G37" s="91">
        <v>163227.5</v>
      </c>
      <c r="H37" s="61">
        <v>84392.12</v>
      </c>
      <c r="I37" s="61">
        <v>3507.52</v>
      </c>
      <c r="J37" s="61">
        <v>0</v>
      </c>
      <c r="K37" s="61">
        <v>0</v>
      </c>
      <c r="L37" s="61">
        <v>0</v>
      </c>
      <c r="M37" s="168"/>
      <c r="N37" s="88">
        <f>B37-H37-I37</f>
        <v>4370519.54</v>
      </c>
    </row>
    <row r="38" spans="1:14" ht="12.75">
      <c r="A38" s="35" t="s">
        <v>36</v>
      </c>
      <c r="B38" s="56">
        <f>+D38+E38+F38+G38+H38+I38</f>
        <v>1626088.94</v>
      </c>
      <c r="C38" s="56"/>
      <c r="D38" s="56">
        <v>1257152.48</v>
      </c>
      <c r="E38" s="56">
        <v>213247.24</v>
      </c>
      <c r="F38" s="170">
        <v>36818.05</v>
      </c>
      <c r="G38" s="56">
        <v>46274.67</v>
      </c>
      <c r="H38" s="56">
        <v>71054.5</v>
      </c>
      <c r="I38" s="56">
        <v>1542</v>
      </c>
      <c r="J38" s="56">
        <v>0</v>
      </c>
      <c r="K38" s="56">
        <v>23183</v>
      </c>
      <c r="L38" s="56">
        <v>0</v>
      </c>
      <c r="M38" s="168"/>
      <c r="N38" s="88">
        <f>B38-H38-I38</f>
        <v>1553492.44</v>
      </c>
    </row>
    <row r="39" spans="1:13" ht="12.75">
      <c r="A39" s="95" t="s">
        <v>194</v>
      </c>
      <c r="B39" s="52" t="s">
        <v>196</v>
      </c>
      <c r="C39" s="52"/>
      <c r="D39" s="52"/>
      <c r="E39" s="52"/>
      <c r="F39" s="52"/>
      <c r="G39" s="52"/>
      <c r="H39" s="52"/>
      <c r="I39" s="52"/>
      <c r="J39" s="52"/>
      <c r="K39" s="52"/>
      <c r="L39" s="168"/>
      <c r="M39" s="168"/>
    </row>
    <row r="40" spans="2:13" ht="12.75">
      <c r="B40" s="52" t="s">
        <v>149</v>
      </c>
      <c r="C40" s="52"/>
      <c r="D40" s="52"/>
      <c r="E40" s="52"/>
      <c r="F40" s="52"/>
      <c r="G40" s="52"/>
      <c r="H40" s="52"/>
      <c r="I40" s="52"/>
      <c r="J40" s="52"/>
      <c r="K40" s="52"/>
      <c r="L40" s="168"/>
      <c r="M40" s="168"/>
    </row>
    <row r="41" spans="1:13" ht="12.75">
      <c r="A41" s="95" t="s">
        <v>195</v>
      </c>
      <c r="B41" s="52" t="s">
        <v>220</v>
      </c>
      <c r="C41" s="52"/>
      <c r="D41" s="52"/>
      <c r="E41" s="52"/>
      <c r="F41" s="52"/>
      <c r="G41" s="52"/>
      <c r="H41" s="52"/>
      <c r="I41" s="52"/>
      <c r="J41" s="52"/>
      <c r="K41" s="52"/>
      <c r="L41" s="168"/>
      <c r="M41" s="168"/>
    </row>
    <row r="42" spans="1:11" ht="12.75">
      <c r="A42" s="53"/>
      <c r="C42" s="63"/>
      <c r="D42" s="63"/>
      <c r="E42" s="63"/>
      <c r="F42" s="63"/>
      <c r="G42" s="63"/>
      <c r="H42" s="63"/>
      <c r="I42" s="63"/>
      <c r="J42" s="63"/>
      <c r="K42" s="63"/>
    </row>
  </sheetData>
  <sheetProtection password="CAF5" sheet="1" objects="1" scenarios="1"/>
  <mergeCells count="7">
    <mergeCell ref="A1:K1"/>
    <mergeCell ref="B8:C8"/>
    <mergeCell ref="B7:C7"/>
    <mergeCell ref="J7:J8"/>
    <mergeCell ref="L6:L8"/>
    <mergeCell ref="I5:K5"/>
    <mergeCell ref="A3:K3"/>
  </mergeCells>
  <printOptions horizontalCentered="1"/>
  <pageMargins left="0.25" right="0.23" top="0.87" bottom="0.82" header="0.67" footer="0.5"/>
  <pageSetup fitToHeight="1" fitToWidth="1" horizontalDpi="600" verticalDpi="600" orientation="landscape" scale="85" r:id="rId1"/>
  <headerFooter alignWithMargins="0">
    <oddFooter>&amp;L&amp;"Lucida Sans,Italic"&amp;9MSDE- LFRO  09/ 2010&amp;C- &amp;P -&amp;R&amp;"Lucida Sans,Italic"&amp;9Selected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7">
      <selection activeCell="B21" sqref="B21"/>
    </sheetView>
  </sheetViews>
  <sheetFormatPr defaultColWidth="9.140625" defaultRowHeight="12.75"/>
  <cols>
    <col min="1" max="1" width="16.28125" style="83" customWidth="1"/>
    <col min="2" max="2" width="16.28125" style="93" customWidth="1"/>
    <col min="3" max="3" width="1.57421875" style="93" customWidth="1"/>
    <col min="4" max="4" width="15.00390625" style="93" customWidth="1"/>
    <col min="5" max="5" width="14.57421875" style="93" customWidth="1"/>
    <col min="6" max="6" width="14.8515625" style="93" customWidth="1"/>
    <col min="7" max="7" width="15.28125" style="93" customWidth="1"/>
    <col min="8" max="8" width="12.8515625" style="93" customWidth="1"/>
    <col min="9" max="9" width="2.140625" style="93" customWidth="1"/>
    <col min="10" max="10" width="11.00390625" style="93" customWidth="1"/>
    <col min="11" max="11" width="10.140625" style="1" customWidth="1"/>
    <col min="12" max="12" width="11.7109375" style="1" customWidth="1"/>
    <col min="13" max="13" width="8.421875" style="1" customWidth="1"/>
    <col min="14" max="14" width="21.28125" style="1" customWidth="1"/>
    <col min="15" max="16384" width="9.140625" style="1" customWidth="1"/>
  </cols>
  <sheetData>
    <row r="1" spans="1:12" ht="12.75">
      <c r="A1" s="321" t="s">
        <v>133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0" ht="12.75">
      <c r="A2" s="53"/>
      <c r="B2" s="92"/>
      <c r="C2" s="24"/>
      <c r="D2" s="24"/>
      <c r="E2" s="24"/>
      <c r="F2" s="24"/>
      <c r="G2" s="24"/>
      <c r="H2" s="109"/>
      <c r="I2" s="24"/>
      <c r="J2" s="24"/>
    </row>
    <row r="3" spans="1:12" ht="12.75">
      <c r="A3" s="321" t="s">
        <v>286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4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  <c r="N4" s="161">
        <v>40428</v>
      </c>
    </row>
    <row r="5" spans="1:14" ht="13.5" thickTop="1">
      <c r="A5" s="47" t="s">
        <v>37</v>
      </c>
      <c r="B5" s="322" t="s">
        <v>11</v>
      </c>
      <c r="C5" s="322"/>
      <c r="D5" s="130" t="s">
        <v>0</v>
      </c>
      <c r="E5" s="26"/>
      <c r="F5" s="130" t="s">
        <v>5</v>
      </c>
      <c r="G5" s="26"/>
      <c r="H5" s="26"/>
      <c r="I5" s="26"/>
      <c r="J5" s="26"/>
      <c r="K5" s="26"/>
      <c r="L5" s="310" t="s">
        <v>227</v>
      </c>
      <c r="M5" s="26"/>
      <c r="N5" s="144" t="s">
        <v>235</v>
      </c>
    </row>
    <row r="6" spans="1:14" ht="12.75">
      <c r="A6" s="47" t="s">
        <v>38</v>
      </c>
      <c r="B6" s="317" t="s">
        <v>93</v>
      </c>
      <c r="C6" s="317"/>
      <c r="D6" s="26" t="s">
        <v>1</v>
      </c>
      <c r="E6" s="26" t="s">
        <v>3</v>
      </c>
      <c r="F6" s="26" t="s">
        <v>1</v>
      </c>
      <c r="G6" s="26" t="s">
        <v>7</v>
      </c>
      <c r="H6" s="26"/>
      <c r="I6" s="26"/>
      <c r="J6" s="26" t="s">
        <v>10</v>
      </c>
      <c r="K6" s="26" t="s">
        <v>10</v>
      </c>
      <c r="L6" s="311"/>
      <c r="M6" s="26"/>
      <c r="N6" s="144" t="s">
        <v>260</v>
      </c>
    </row>
    <row r="7" spans="1:14" ht="13.5" thickBot="1">
      <c r="A7" s="49" t="s">
        <v>39</v>
      </c>
      <c r="B7" s="316" t="s">
        <v>177</v>
      </c>
      <c r="C7" s="316"/>
      <c r="D7" s="31" t="s">
        <v>2</v>
      </c>
      <c r="E7" s="31" t="s">
        <v>4</v>
      </c>
      <c r="F7" s="31" t="s">
        <v>6</v>
      </c>
      <c r="G7" s="31" t="s">
        <v>8</v>
      </c>
      <c r="H7" s="31" t="s">
        <v>9</v>
      </c>
      <c r="I7" s="31"/>
      <c r="J7" s="31" t="s">
        <v>7</v>
      </c>
      <c r="K7" s="31" t="s">
        <v>210</v>
      </c>
      <c r="L7" s="308"/>
      <c r="M7" s="26"/>
      <c r="N7" s="144" t="s">
        <v>234</v>
      </c>
    </row>
    <row r="8" spans="1:14" s="13" customFormat="1" ht="12.75">
      <c r="A8" s="69" t="s">
        <v>13</v>
      </c>
      <c r="B8" s="77">
        <f>SUM(B10:B37)</f>
        <v>746034867.6500001</v>
      </c>
      <c r="C8" s="77"/>
      <c r="D8" s="77">
        <f>SUM(D10:D37)</f>
        <v>692681179.07</v>
      </c>
      <c r="E8" s="77">
        <f>SUM(E10:E37)</f>
        <v>23762813.299999997</v>
      </c>
      <c r="F8" s="77">
        <f>SUM(F10:F37)</f>
        <v>16464061.750000002</v>
      </c>
      <c r="G8" s="77">
        <f>SUM(G10:G37)</f>
        <v>9505996.589999998</v>
      </c>
      <c r="H8" s="77">
        <f>SUM(H10:H37)</f>
        <v>3548244.6600000006</v>
      </c>
      <c r="I8" s="77"/>
      <c r="J8" s="77">
        <f>SUM(J10:J37)</f>
        <v>72572.28</v>
      </c>
      <c r="K8" s="77">
        <f>SUM(K10:K37)</f>
        <v>0</v>
      </c>
      <c r="L8" s="77">
        <f>SUM(L10:L37)</f>
        <v>0</v>
      </c>
      <c r="M8" s="77"/>
      <c r="N8" s="77">
        <f>SUM(N10:N37)</f>
        <v>742414050.71</v>
      </c>
    </row>
    <row r="9" spans="1:10" ht="12.75">
      <c r="A9" s="70"/>
      <c r="B9" s="61"/>
      <c r="C9" s="61"/>
      <c r="D9" s="61"/>
      <c r="E9" s="61"/>
      <c r="F9" s="61"/>
      <c r="G9" s="61"/>
      <c r="H9" s="61"/>
      <c r="I9" s="61"/>
      <c r="J9" s="61"/>
    </row>
    <row r="10" spans="1:14" s="132" customFormat="1" ht="12.75">
      <c r="A10" s="70" t="s">
        <v>14</v>
      </c>
      <c r="B10" s="61">
        <f>SUM(D10+E10+F10+G10+H10+J10)</f>
        <v>7232634.169999999</v>
      </c>
      <c r="C10" s="239"/>
      <c r="D10" s="61">
        <v>6675795.859999999</v>
      </c>
      <c r="E10" s="61">
        <v>177172.71000000002</v>
      </c>
      <c r="F10" s="61">
        <v>260275.73</v>
      </c>
      <c r="G10" s="61">
        <v>98032.31</v>
      </c>
      <c r="H10" s="61">
        <v>21357.56</v>
      </c>
      <c r="I10" s="239"/>
      <c r="J10" s="61">
        <v>0</v>
      </c>
      <c r="K10" s="61">
        <v>0</v>
      </c>
      <c r="L10" s="61">
        <v>0</v>
      </c>
      <c r="M10" s="122"/>
      <c r="N10" s="146">
        <f>B10-H10-J10</f>
        <v>7211276.609999999</v>
      </c>
    </row>
    <row r="11" spans="1:14" ht="12.75">
      <c r="A11" s="70" t="s">
        <v>15</v>
      </c>
      <c r="B11" s="61">
        <f>SUM(D11+E11+F11+G11+H11+J11)</f>
        <v>61160102.42</v>
      </c>
      <c r="C11" s="239"/>
      <c r="D11" s="61">
        <v>57976593.5</v>
      </c>
      <c r="E11" s="61">
        <v>144006.78</v>
      </c>
      <c r="F11" s="61">
        <v>1191675.19</v>
      </c>
      <c r="G11" s="61">
        <v>1733710.7</v>
      </c>
      <c r="H11" s="61">
        <v>114116.25</v>
      </c>
      <c r="I11" s="239"/>
      <c r="J11" s="241">
        <v>0</v>
      </c>
      <c r="K11" s="61">
        <v>0</v>
      </c>
      <c r="L11" s="61">
        <v>0</v>
      </c>
      <c r="M11" s="61"/>
      <c r="N11" s="146">
        <f aca="true" t="shared" si="0" ref="N11:N37">B11-H11-J11</f>
        <v>61045986.17</v>
      </c>
    </row>
    <row r="12" spans="1:14" s="132" customFormat="1" ht="12.75">
      <c r="A12" s="65" t="s">
        <v>16</v>
      </c>
      <c r="B12" s="61">
        <f>SUM(D12+E12+F12+G12+H12+J12)</f>
        <v>82433634.75</v>
      </c>
      <c r="C12" s="239"/>
      <c r="D12" s="61">
        <v>78514318.78</v>
      </c>
      <c r="E12" s="61">
        <v>1788533.44</v>
      </c>
      <c r="F12" s="61">
        <v>1493993.52</v>
      </c>
      <c r="G12" s="61">
        <v>102894.18</v>
      </c>
      <c r="H12" s="61">
        <v>533894.8300000001</v>
      </c>
      <c r="I12" s="239"/>
      <c r="J12" s="61">
        <v>0</v>
      </c>
      <c r="K12" s="61">
        <v>0</v>
      </c>
      <c r="L12" s="61">
        <v>0</v>
      </c>
      <c r="M12" s="122"/>
      <c r="N12" s="146">
        <f t="shared" si="0"/>
        <v>81899739.92</v>
      </c>
    </row>
    <row r="13" spans="1:14" ht="12.75">
      <c r="A13" s="65" t="s">
        <v>17</v>
      </c>
      <c r="B13" s="61">
        <f>SUM(D13+E13+F13+G13+H13+J13)</f>
        <v>80501383.10000001</v>
      </c>
      <c r="C13" s="239"/>
      <c r="D13" s="61">
        <v>72453190.71000001</v>
      </c>
      <c r="E13" s="61">
        <v>3453563.09</v>
      </c>
      <c r="F13" s="61">
        <v>3143820.9899999998</v>
      </c>
      <c r="G13" s="61">
        <v>849251.3099999999</v>
      </c>
      <c r="H13" s="61">
        <v>601557</v>
      </c>
      <c r="I13" s="239"/>
      <c r="J13" s="61">
        <v>0</v>
      </c>
      <c r="K13" s="61">
        <v>0</v>
      </c>
      <c r="L13" s="61">
        <v>0</v>
      </c>
      <c r="M13" s="122"/>
      <c r="N13" s="146">
        <f t="shared" si="0"/>
        <v>79899826.10000001</v>
      </c>
    </row>
    <row r="14" spans="1:14" ht="12.75">
      <c r="A14" s="65" t="s">
        <v>18</v>
      </c>
      <c r="B14" s="61">
        <f>SUM(D14+E14+F14+G14+H14+J14)</f>
        <v>11644033.1</v>
      </c>
      <c r="C14" s="239"/>
      <c r="D14" s="61">
        <v>11250785.02</v>
      </c>
      <c r="E14" s="61">
        <v>0</v>
      </c>
      <c r="F14" s="61">
        <v>79657.19</v>
      </c>
      <c r="G14" s="61">
        <v>161090.89</v>
      </c>
      <c r="H14" s="61">
        <v>152500</v>
      </c>
      <c r="I14" s="239"/>
      <c r="J14" s="61">
        <v>0</v>
      </c>
      <c r="K14" s="61">
        <v>0</v>
      </c>
      <c r="L14" s="61">
        <v>0</v>
      </c>
      <c r="M14" s="122"/>
      <c r="N14" s="146">
        <f t="shared" si="0"/>
        <v>11491533.1</v>
      </c>
    </row>
    <row r="15" spans="1:14" ht="12.75">
      <c r="A15" s="65"/>
      <c r="B15" s="61"/>
      <c r="C15" s="239"/>
      <c r="D15" s="239"/>
      <c r="E15" s="239"/>
      <c r="F15" s="239"/>
      <c r="G15" s="239"/>
      <c r="H15" s="239"/>
      <c r="I15" s="239"/>
      <c r="J15" s="61"/>
      <c r="K15" s="61"/>
      <c r="L15" s="239"/>
      <c r="M15" s="122"/>
      <c r="N15" s="146"/>
    </row>
    <row r="16" spans="1:14" ht="12.75">
      <c r="A16" s="65" t="s">
        <v>19</v>
      </c>
      <c r="B16" s="61">
        <f>SUM(D16+E16+F16+G16+H16+J16)</f>
        <v>4239109.46</v>
      </c>
      <c r="C16" s="239"/>
      <c r="D16" s="61">
        <v>3789275.85</v>
      </c>
      <c r="E16" s="61">
        <v>4326.92</v>
      </c>
      <c r="F16" s="61">
        <v>88573.12000000001</v>
      </c>
      <c r="G16" s="61">
        <v>333009.51</v>
      </c>
      <c r="H16" s="61">
        <v>23924.059999999998</v>
      </c>
      <c r="I16" s="239"/>
      <c r="J16" s="61">
        <v>0</v>
      </c>
      <c r="K16" s="61">
        <v>0</v>
      </c>
      <c r="L16" s="61">
        <v>0</v>
      </c>
      <c r="M16" s="122"/>
      <c r="N16" s="146">
        <f t="shared" si="0"/>
        <v>4215185.4</v>
      </c>
    </row>
    <row r="17" spans="1:14" ht="12.75">
      <c r="A17" s="65" t="s">
        <v>20</v>
      </c>
      <c r="B17" s="61">
        <f>SUM(D17+E17+F17+G17+H17+J17)</f>
        <v>24941364.019999996</v>
      </c>
      <c r="C17" s="239"/>
      <c r="D17" s="61">
        <v>23127292.81</v>
      </c>
      <c r="E17" s="61">
        <v>227820.76</v>
      </c>
      <c r="F17" s="61">
        <v>425987.65</v>
      </c>
      <c r="G17" s="61">
        <v>718770.5599999999</v>
      </c>
      <c r="H17" s="61">
        <v>441492.24</v>
      </c>
      <c r="I17" s="239"/>
      <c r="J17" s="61">
        <v>0</v>
      </c>
      <c r="K17" s="61">
        <v>0</v>
      </c>
      <c r="L17" s="61">
        <v>0</v>
      </c>
      <c r="M17" s="122"/>
      <c r="N17" s="146">
        <f t="shared" si="0"/>
        <v>24499871.779999997</v>
      </c>
    </row>
    <row r="18" spans="1:14" ht="12.75">
      <c r="A18" s="65" t="s">
        <v>21</v>
      </c>
      <c r="B18" s="61">
        <f>SUM(D18+E18+F18+G18+H18+J18)</f>
        <v>13463354.620000001</v>
      </c>
      <c r="C18" s="239"/>
      <c r="D18" s="61">
        <v>12774406.58</v>
      </c>
      <c r="E18" s="61">
        <v>232896.91999999998</v>
      </c>
      <c r="F18" s="61">
        <v>244866.97999999998</v>
      </c>
      <c r="G18" s="61">
        <v>167356.88</v>
      </c>
      <c r="H18" s="61">
        <v>43827.26</v>
      </c>
      <c r="I18" s="239"/>
      <c r="J18" s="61">
        <v>0</v>
      </c>
      <c r="K18" s="61">
        <v>0</v>
      </c>
      <c r="L18" s="61">
        <v>0</v>
      </c>
      <c r="M18" s="126"/>
      <c r="N18" s="146">
        <f t="shared" si="0"/>
        <v>13419527.360000001</v>
      </c>
    </row>
    <row r="19" spans="1:14" ht="12.75">
      <c r="A19" s="65" t="s">
        <v>22</v>
      </c>
      <c r="B19" s="61">
        <f>SUM(D19+E19+F19+G19+H19+J19)</f>
        <v>21998944.53</v>
      </c>
      <c r="C19" s="239"/>
      <c r="D19" s="61">
        <v>20691422.47</v>
      </c>
      <c r="E19" s="61">
        <v>394284.26</v>
      </c>
      <c r="F19" s="61">
        <v>601177.82</v>
      </c>
      <c r="G19" s="61">
        <v>224329.05</v>
      </c>
      <c r="H19" s="61">
        <v>87730.93000000001</v>
      </c>
      <c r="I19" s="239"/>
      <c r="J19" s="61">
        <v>0</v>
      </c>
      <c r="K19" s="61">
        <v>0</v>
      </c>
      <c r="L19" s="61">
        <v>0</v>
      </c>
      <c r="M19" s="122"/>
      <c r="N19" s="146">
        <f t="shared" si="0"/>
        <v>21911213.6</v>
      </c>
    </row>
    <row r="20" spans="1:14" ht="12.75">
      <c r="A20" s="65" t="s">
        <v>23</v>
      </c>
      <c r="B20" s="61">
        <f>SUM(D20+E20+F20+G20+H20+J20)</f>
        <v>4573535.04</v>
      </c>
      <c r="C20" s="239"/>
      <c r="D20" s="61">
        <v>4138299.1900000004</v>
      </c>
      <c r="E20" s="61">
        <v>35517.93</v>
      </c>
      <c r="F20" s="61">
        <v>74108.20000000001</v>
      </c>
      <c r="G20" s="61">
        <v>325609.72000000003</v>
      </c>
      <c r="H20" s="61">
        <v>0</v>
      </c>
      <c r="I20" s="239"/>
      <c r="J20" s="61">
        <v>0</v>
      </c>
      <c r="K20" s="61">
        <v>0</v>
      </c>
      <c r="L20" s="61">
        <v>0</v>
      </c>
      <c r="M20" s="122"/>
      <c r="N20" s="146">
        <f t="shared" si="0"/>
        <v>4573535.04</v>
      </c>
    </row>
    <row r="21" spans="1:14" ht="12.75">
      <c r="A21" s="65"/>
      <c r="B21" s="61"/>
      <c r="C21" s="239"/>
      <c r="D21" s="239"/>
      <c r="E21" s="239"/>
      <c r="F21" s="239"/>
      <c r="G21" s="239"/>
      <c r="H21" s="239"/>
      <c r="I21" s="239"/>
      <c r="J21" s="241"/>
      <c r="K21" s="239"/>
      <c r="L21" s="239"/>
      <c r="M21" s="122"/>
      <c r="N21" s="146"/>
    </row>
    <row r="22" spans="1:14" ht="12.75">
      <c r="A22" s="65" t="s">
        <v>24</v>
      </c>
      <c r="B22" s="61">
        <f>SUM(D22+E22+F22+G22+H22+J22)</f>
        <v>32853636.329999994</v>
      </c>
      <c r="C22" s="239"/>
      <c r="D22" s="61">
        <v>29462210.069999997</v>
      </c>
      <c r="E22" s="61">
        <v>153167.03</v>
      </c>
      <c r="F22" s="61">
        <v>1461957.42</v>
      </c>
      <c r="G22" s="61">
        <v>1259215.2599999998</v>
      </c>
      <c r="H22" s="61">
        <v>517086.55</v>
      </c>
      <c r="I22" s="239"/>
      <c r="J22" s="61">
        <v>0</v>
      </c>
      <c r="K22" s="61">
        <v>0</v>
      </c>
      <c r="L22" s="61">
        <v>0</v>
      </c>
      <c r="M22" s="122"/>
      <c r="N22" s="146">
        <f t="shared" si="0"/>
        <v>32336549.779999994</v>
      </c>
    </row>
    <row r="23" spans="1:14" ht="12.75">
      <c r="A23" s="65" t="s">
        <v>25</v>
      </c>
      <c r="B23" s="61">
        <f>SUM(D23+E23+F23+G23+H23+J23)</f>
        <v>2744752.84</v>
      </c>
      <c r="C23" s="239"/>
      <c r="D23" s="61">
        <v>2492498.48</v>
      </c>
      <c r="E23" s="61">
        <v>96026.26</v>
      </c>
      <c r="F23" s="61">
        <v>56900.880000000005</v>
      </c>
      <c r="G23" s="61">
        <v>92481.51999999999</v>
      </c>
      <c r="H23" s="52">
        <v>6845.7</v>
      </c>
      <c r="I23" s="239"/>
      <c r="J23" s="61">
        <v>0</v>
      </c>
      <c r="K23" s="61">
        <v>0</v>
      </c>
      <c r="L23" s="61">
        <v>0</v>
      </c>
      <c r="M23" s="122"/>
      <c r="N23" s="146">
        <f t="shared" si="0"/>
        <v>2737907.1399999997</v>
      </c>
    </row>
    <row r="24" spans="1:14" ht="12.75">
      <c r="A24" s="65" t="s">
        <v>26</v>
      </c>
      <c r="B24" s="61">
        <f>SUM(D24+E24+F24+G24+H24+J24)</f>
        <v>25854047.169999994</v>
      </c>
      <c r="C24" s="239"/>
      <c r="D24" s="61">
        <v>25071903.949999996</v>
      </c>
      <c r="E24" s="61">
        <v>80962.82999999999</v>
      </c>
      <c r="F24" s="61">
        <v>440814.01</v>
      </c>
      <c r="G24" s="61">
        <v>161301.47</v>
      </c>
      <c r="H24" s="61">
        <v>99064.91</v>
      </c>
      <c r="I24" s="239"/>
      <c r="J24" s="61">
        <v>0</v>
      </c>
      <c r="K24" s="61">
        <v>0</v>
      </c>
      <c r="L24" s="61">
        <v>0</v>
      </c>
      <c r="M24" s="122"/>
      <c r="N24" s="146">
        <f t="shared" si="0"/>
        <v>25754982.259999994</v>
      </c>
    </row>
    <row r="25" spans="1:14" ht="12.75">
      <c r="A25" s="65" t="s">
        <v>27</v>
      </c>
      <c r="B25" s="61">
        <f>SUM(D25+E25+F25+G25+H25+J25)</f>
        <v>54207774.8</v>
      </c>
      <c r="C25" s="239"/>
      <c r="D25" s="61">
        <v>45157519.589999996</v>
      </c>
      <c r="E25" s="61">
        <v>5204840.08</v>
      </c>
      <c r="F25" s="61">
        <v>3369119.96</v>
      </c>
      <c r="G25" s="61">
        <v>403722.89</v>
      </c>
      <c r="H25" s="61"/>
      <c r="I25" s="239"/>
      <c r="J25" s="61">
        <v>72572.28</v>
      </c>
      <c r="K25" s="61">
        <v>0</v>
      </c>
      <c r="L25" s="61">
        <v>0</v>
      </c>
      <c r="M25" s="122"/>
      <c r="N25" s="146">
        <f t="shared" si="0"/>
        <v>54135202.519999996</v>
      </c>
    </row>
    <row r="26" spans="1:14" ht="12.75">
      <c r="A26" s="65" t="s">
        <v>28</v>
      </c>
      <c r="B26" s="61">
        <f>SUM(D26+E26+F26+G26+H26+J26)</f>
        <v>2549610.08</v>
      </c>
      <c r="C26" s="239"/>
      <c r="D26" s="61">
        <v>2259894.09</v>
      </c>
      <c r="E26" s="61">
        <v>138233.13</v>
      </c>
      <c r="F26" s="61">
        <v>49518.990000000005</v>
      </c>
      <c r="G26" s="241">
        <v>101963.87</v>
      </c>
      <c r="H26" s="61"/>
      <c r="I26" s="239"/>
      <c r="J26" s="61">
        <v>0</v>
      </c>
      <c r="K26" s="61">
        <v>0</v>
      </c>
      <c r="L26" s="61">
        <v>0</v>
      </c>
      <c r="M26" s="122"/>
      <c r="N26" s="146">
        <f t="shared" si="0"/>
        <v>2549610.08</v>
      </c>
    </row>
    <row r="27" spans="1:14" ht="12.75">
      <c r="A27" s="65"/>
      <c r="B27" s="61"/>
      <c r="C27" s="239"/>
      <c r="D27" s="239"/>
      <c r="E27" s="239"/>
      <c r="F27" s="239"/>
      <c r="G27" s="239"/>
      <c r="H27" s="239"/>
      <c r="I27" s="239"/>
      <c r="J27" s="241"/>
      <c r="K27" s="239"/>
      <c r="L27" s="239"/>
      <c r="M27" s="122"/>
      <c r="N27" s="146"/>
    </row>
    <row r="28" spans="1:14" ht="12.75">
      <c r="A28" s="66" t="s">
        <v>148</v>
      </c>
      <c r="B28" s="61">
        <f>SUM(D28+E28+F28+G28+H28+J28)</f>
        <v>133615903.97999999</v>
      </c>
      <c r="C28" s="239"/>
      <c r="D28" s="61">
        <v>129977560.24</v>
      </c>
      <c r="E28" s="61">
        <v>2485847.12</v>
      </c>
      <c r="F28" s="61">
        <v>678408.5200000001</v>
      </c>
      <c r="G28" s="61">
        <v>432550.26999999996</v>
      </c>
      <c r="H28" s="61">
        <v>41537.829999999994</v>
      </c>
      <c r="I28" s="239"/>
      <c r="J28" s="61">
        <v>0</v>
      </c>
      <c r="K28" s="61">
        <v>0</v>
      </c>
      <c r="L28" s="61">
        <v>0</v>
      </c>
      <c r="M28" s="122"/>
      <c r="N28" s="146">
        <f t="shared" si="0"/>
        <v>133574366.14999999</v>
      </c>
    </row>
    <row r="29" spans="1:14" ht="12.75">
      <c r="A29" s="65" t="s">
        <v>29</v>
      </c>
      <c r="B29" s="61">
        <f>SUM(D29+E29+F29+G29+H29+J29)</f>
        <v>122131260.11999999</v>
      </c>
      <c r="C29" s="239"/>
      <c r="D29" s="61">
        <v>111053794.17999999</v>
      </c>
      <c r="E29" s="61">
        <v>7407053.8100000005</v>
      </c>
      <c r="F29" s="61">
        <v>1989422.91</v>
      </c>
      <c r="G29" s="61">
        <v>863694.1999999998</v>
      </c>
      <c r="H29" s="91">
        <v>817295.02</v>
      </c>
      <c r="I29" s="239"/>
      <c r="J29" s="61">
        <v>0</v>
      </c>
      <c r="K29" s="61">
        <v>0</v>
      </c>
      <c r="L29" s="61">
        <v>0</v>
      </c>
      <c r="M29" s="61"/>
      <c r="N29" s="146">
        <f t="shared" si="0"/>
        <v>121313965.1</v>
      </c>
    </row>
    <row r="30" spans="1:14" ht="12.75">
      <c r="A30" s="65" t="s">
        <v>30</v>
      </c>
      <c r="B30" s="61">
        <f>SUM(D30+E30+F30+G30+H30+J30)</f>
        <v>4911177.350000001</v>
      </c>
      <c r="C30" s="239"/>
      <c r="D30" s="61">
        <v>4648036.33</v>
      </c>
      <c r="E30" s="61">
        <v>27340</v>
      </c>
      <c r="F30" s="61">
        <v>41729.74</v>
      </c>
      <c r="G30" s="61">
        <v>189044.71</v>
      </c>
      <c r="H30" s="61">
        <v>5026.57</v>
      </c>
      <c r="I30" s="239"/>
      <c r="J30" s="61">
        <v>0</v>
      </c>
      <c r="K30" s="61">
        <v>0</v>
      </c>
      <c r="L30" s="61">
        <v>0</v>
      </c>
      <c r="M30" s="61"/>
      <c r="N30" s="146">
        <f t="shared" si="0"/>
        <v>4906150.78</v>
      </c>
    </row>
    <row r="31" spans="1:14" ht="12.75">
      <c r="A31" s="65" t="s">
        <v>31</v>
      </c>
      <c r="B31" s="61">
        <f>SUM(D31+E31+F31+G31+H31+J31)</f>
        <v>12591868.83</v>
      </c>
      <c r="C31" s="239"/>
      <c r="D31" s="61">
        <v>11849608.9</v>
      </c>
      <c r="E31" s="61">
        <v>177560.22</v>
      </c>
      <c r="F31" s="52">
        <v>315335.03</v>
      </c>
      <c r="G31" s="61">
        <v>237135.68</v>
      </c>
      <c r="H31" s="61">
        <v>12229</v>
      </c>
      <c r="I31" s="239"/>
      <c r="J31" s="61">
        <v>0</v>
      </c>
      <c r="K31" s="61">
        <v>0</v>
      </c>
      <c r="L31" s="61">
        <v>0</v>
      </c>
      <c r="M31" s="61"/>
      <c r="N31" s="146">
        <f t="shared" si="0"/>
        <v>12579639.83</v>
      </c>
    </row>
    <row r="32" spans="1:14" ht="12.75">
      <c r="A32" s="65" t="s">
        <v>32</v>
      </c>
      <c r="B32" s="61">
        <f>SUM(D32+E32+F32+G32+H32+J32)</f>
        <v>2548819.4899999998</v>
      </c>
      <c r="C32" s="239"/>
      <c r="D32" s="61">
        <v>2515910.54</v>
      </c>
      <c r="E32" s="52">
        <v>0</v>
      </c>
      <c r="F32" s="61">
        <v>5694.53</v>
      </c>
      <c r="G32" s="61">
        <v>16049.59</v>
      </c>
      <c r="H32" s="61">
        <v>11164.83</v>
      </c>
      <c r="I32" s="239"/>
      <c r="J32" s="61">
        <v>0</v>
      </c>
      <c r="K32" s="61">
        <v>0</v>
      </c>
      <c r="L32" s="61">
        <v>0</v>
      </c>
      <c r="M32" s="61"/>
      <c r="N32" s="146">
        <f t="shared" si="0"/>
        <v>2537654.6599999997</v>
      </c>
    </row>
    <row r="33" spans="1:14" ht="12.75">
      <c r="A33" s="65"/>
      <c r="B33" s="61"/>
      <c r="C33" s="239"/>
      <c r="D33" s="239"/>
      <c r="E33" s="239"/>
      <c r="F33" s="239"/>
      <c r="G33" s="239"/>
      <c r="H33" s="239"/>
      <c r="I33" s="239"/>
      <c r="J33" s="241"/>
      <c r="K33" s="61"/>
      <c r="L33" s="239"/>
      <c r="M33" s="61"/>
      <c r="N33" s="146"/>
    </row>
    <row r="34" spans="1:14" ht="12.75">
      <c r="A34" s="65" t="s">
        <v>33</v>
      </c>
      <c r="B34" s="61">
        <f>SUM(D34+E34+F34+G34+H34+J34)</f>
        <v>3953247.2700000005</v>
      </c>
      <c r="C34" s="239"/>
      <c r="D34" s="61">
        <v>3666683.73</v>
      </c>
      <c r="E34" s="61">
        <v>130472.16</v>
      </c>
      <c r="F34" s="61">
        <v>105372.68</v>
      </c>
      <c r="G34" s="61">
        <v>46962.16</v>
      </c>
      <c r="H34" s="61">
        <v>3756.54</v>
      </c>
      <c r="I34" s="239"/>
      <c r="J34" s="61">
        <v>0</v>
      </c>
      <c r="K34" s="61">
        <v>0</v>
      </c>
      <c r="L34" s="61">
        <v>0</v>
      </c>
      <c r="M34" s="61"/>
      <c r="N34" s="146">
        <f t="shared" si="0"/>
        <v>3949490.7300000004</v>
      </c>
    </row>
    <row r="35" spans="1:14" ht="12.75">
      <c r="A35" s="65" t="s">
        <v>34</v>
      </c>
      <c r="B35" s="61">
        <f>SUM(D35+E35+F35+G35+H35+J35)</f>
        <v>17406717.13</v>
      </c>
      <c r="C35" s="239"/>
      <c r="D35" s="61">
        <v>16221015.11</v>
      </c>
      <c r="E35" s="61">
        <v>569541.97</v>
      </c>
      <c r="F35" s="61">
        <v>58214.09</v>
      </c>
      <c r="G35" s="61">
        <v>556761.96</v>
      </c>
      <c r="H35" s="61">
        <v>1184</v>
      </c>
      <c r="I35" s="239"/>
      <c r="J35" s="61">
        <v>0</v>
      </c>
      <c r="K35" s="61">
        <v>0</v>
      </c>
      <c r="L35" s="61">
        <v>0</v>
      </c>
      <c r="M35" s="122"/>
      <c r="N35" s="146">
        <f t="shared" si="0"/>
        <v>17405533.13</v>
      </c>
    </row>
    <row r="36" spans="1:17" ht="12.75">
      <c r="A36" s="65" t="s">
        <v>35</v>
      </c>
      <c r="B36" s="61">
        <f>SUM(D36+E36+F36+G36+H36+J36)</f>
        <v>11788599.82</v>
      </c>
      <c r="C36" s="239"/>
      <c r="D36" s="61">
        <v>10466778.45</v>
      </c>
      <c r="E36" s="61">
        <v>779356.3800000001</v>
      </c>
      <c r="F36" s="61">
        <v>136671.16000000003</v>
      </c>
      <c r="G36" s="61">
        <v>396958.8300000001</v>
      </c>
      <c r="H36" s="91">
        <v>8835</v>
      </c>
      <c r="I36" s="239"/>
      <c r="J36" s="61">
        <v>0</v>
      </c>
      <c r="K36" s="61">
        <v>0</v>
      </c>
      <c r="L36" s="61">
        <v>0</v>
      </c>
      <c r="M36" s="61"/>
      <c r="N36" s="146">
        <f t="shared" si="0"/>
        <v>11779764.82</v>
      </c>
      <c r="Q36" s="15"/>
    </row>
    <row r="37" spans="1:14" ht="12.75">
      <c r="A37" s="71" t="s">
        <v>36</v>
      </c>
      <c r="B37" s="56">
        <f>SUM(D37+E37+F37+G37+H37+J37)</f>
        <v>6689357.23</v>
      </c>
      <c r="C37" s="240"/>
      <c r="D37" s="56">
        <v>6446384.64</v>
      </c>
      <c r="E37" s="56">
        <v>54289.5</v>
      </c>
      <c r="F37" s="56">
        <v>150765.44</v>
      </c>
      <c r="G37" s="56">
        <v>34099.07</v>
      </c>
      <c r="H37" s="56">
        <v>3818.58</v>
      </c>
      <c r="I37" s="240"/>
      <c r="J37" s="56">
        <v>0</v>
      </c>
      <c r="K37" s="56">
        <v>0</v>
      </c>
      <c r="L37" s="56">
        <v>0</v>
      </c>
      <c r="M37" s="61"/>
      <c r="N37" s="146">
        <f t="shared" si="0"/>
        <v>6685538.65</v>
      </c>
    </row>
    <row r="38" spans="1:10" ht="12.75">
      <c r="A38" s="96" t="s">
        <v>194</v>
      </c>
      <c r="B38" s="65" t="s">
        <v>197</v>
      </c>
      <c r="C38" s="61"/>
      <c r="D38" s="61"/>
      <c r="E38" s="61"/>
      <c r="F38" s="61"/>
      <c r="G38" s="61"/>
      <c r="H38" s="61"/>
      <c r="I38" s="61"/>
      <c r="J38" s="61"/>
    </row>
    <row r="39" spans="2:10" ht="12.75">
      <c r="B39" s="65" t="s">
        <v>130</v>
      </c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128" t="s">
        <v>195</v>
      </c>
      <c r="B40" s="24" t="s">
        <v>198</v>
      </c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65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5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2.75">
      <c r="A43" s="65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2.75">
      <c r="A44" s="65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2.75">
      <c r="A45" s="118"/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>
      <c r="A46" s="118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2.75">
      <c r="A47" s="118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>
      <c r="A48" s="118"/>
      <c r="B48" s="94"/>
      <c r="C48" s="94"/>
      <c r="D48" s="94"/>
      <c r="E48" s="94"/>
      <c r="F48" s="94"/>
      <c r="G48" s="94"/>
      <c r="H48" s="94"/>
      <c r="I48" s="94"/>
      <c r="J48" s="94"/>
    </row>
    <row r="49" spans="1:10" ht="12.75">
      <c r="A49" s="118"/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>
      <c r="A50" s="118"/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2.75">
      <c r="A51" s="118"/>
      <c r="B51" s="94"/>
      <c r="C51" s="94"/>
      <c r="D51" s="94"/>
      <c r="E51" s="94"/>
      <c r="F51" s="94"/>
      <c r="G51" s="94"/>
      <c r="H51" s="94"/>
      <c r="I51" s="94"/>
      <c r="J51" s="94"/>
    </row>
    <row r="52" spans="1:10" ht="12.75">
      <c r="A52" s="118"/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>
      <c r="A53" s="118"/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2.75">
      <c r="A54" s="118"/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2.75">
      <c r="A55" s="118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>
      <c r="A56" s="118"/>
      <c r="B56" s="94"/>
      <c r="C56" s="94"/>
      <c r="D56" s="94"/>
      <c r="E56" s="94"/>
      <c r="F56" s="94"/>
      <c r="G56" s="94"/>
      <c r="H56" s="94"/>
      <c r="I56" s="94"/>
      <c r="J56" s="94"/>
    </row>
  </sheetData>
  <sheetProtection/>
  <mergeCells count="6">
    <mergeCell ref="A1:L1"/>
    <mergeCell ref="A3:L3"/>
    <mergeCell ref="L5:L7"/>
    <mergeCell ref="B7:C7"/>
    <mergeCell ref="B6:C6"/>
    <mergeCell ref="B5:C5"/>
  </mergeCells>
  <printOptions horizontalCentered="1"/>
  <pageMargins left="0.25" right="0.23" top="0.87" bottom="0.88" header="0.67" footer="0.5"/>
  <pageSetup fitToHeight="1" fitToWidth="1" horizontalDpi="600" verticalDpi="600" orientation="landscape" scale="91" r:id="rId1"/>
  <headerFooter alignWithMargins="0">
    <oddFooter>&amp;L&amp;"Lucida Sans,Italic"&amp;9MSDE-LFRO  09 / 2010
&amp;C- &amp;P -&amp;R&amp;"MS Sans Serif,Italic"&amp;9S&amp;"Lucida Sans,Italic"elected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="110" zoomScaleNormal="110" zoomScalePageLayoutView="0" workbookViewId="0" topLeftCell="P1">
      <selection activeCell="B17" sqref="B17"/>
    </sheetView>
  </sheetViews>
  <sheetFormatPr defaultColWidth="9.140625" defaultRowHeight="12.75"/>
  <cols>
    <col min="1" max="1" width="13.7109375" style="83" customWidth="1"/>
    <col min="2" max="2" width="16.57421875" style="93" customWidth="1"/>
    <col min="3" max="3" width="17.28125" style="93" customWidth="1"/>
    <col min="4" max="4" width="16.7109375" style="93" customWidth="1"/>
    <col min="5" max="5" width="15.28125" style="93" customWidth="1"/>
    <col min="6" max="6" width="16.8515625" style="93" customWidth="1"/>
    <col min="7" max="7" width="14.8515625" style="93" customWidth="1"/>
    <col min="8" max="8" width="0.9921875" style="93" customWidth="1"/>
    <col min="9" max="9" width="14.7109375" style="93" customWidth="1"/>
    <col min="10" max="10" width="14.140625" style="93" bestFit="1" customWidth="1"/>
    <col min="11" max="11" width="14.00390625" style="93" bestFit="1" customWidth="1"/>
    <col min="12" max="12" width="14.8515625" style="93" customWidth="1"/>
    <col min="13" max="13" width="0.9921875" style="93" hidden="1" customWidth="1"/>
    <col min="14" max="14" width="2.00390625" style="93" customWidth="1"/>
    <col min="15" max="15" width="15.421875" style="93" customWidth="1"/>
    <col min="16" max="16" width="1.57421875" style="93" customWidth="1"/>
    <col min="17" max="17" width="14.00390625" style="93" customWidth="1"/>
    <col min="18" max="18" width="2.00390625" style="93" customWidth="1"/>
    <col min="19" max="19" width="14.28125" style="93" customWidth="1"/>
    <col min="20" max="20" width="2.421875" style="93" customWidth="1"/>
    <col min="21" max="21" width="15.28125" style="93" customWidth="1"/>
    <col min="22" max="22" width="2.28125" style="93" customWidth="1"/>
    <col min="23" max="23" width="12.8515625" style="93" customWidth="1"/>
    <col min="24" max="25" width="12.57421875" style="93" customWidth="1"/>
    <col min="26" max="27" width="13.28125" style="93" customWidth="1"/>
    <col min="28" max="28" width="14.7109375" style="282" customWidth="1"/>
    <col min="29" max="29" width="14.7109375" style="248" customWidth="1"/>
    <col min="30" max="30" width="19.57421875" style="147" customWidth="1"/>
    <col min="31" max="31" width="22.57421875" style="147" customWidth="1"/>
    <col min="32" max="32" width="21.421875" style="147" customWidth="1"/>
    <col min="33" max="16384" width="9.140625" style="1" customWidth="1"/>
  </cols>
  <sheetData>
    <row r="1" spans="1:32" ht="12.75">
      <c r="A1" s="65"/>
      <c r="B1" s="61"/>
      <c r="C1" s="61"/>
      <c r="D1" s="61"/>
      <c r="E1" s="61"/>
      <c r="F1" s="61"/>
      <c r="G1" s="61"/>
      <c r="H1" s="61"/>
      <c r="I1" s="61"/>
      <c r="J1" s="61"/>
      <c r="K1" s="61"/>
      <c r="L1" s="175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175"/>
      <c r="AA1" s="175"/>
      <c r="AD1" s="53"/>
      <c r="AE1" s="53"/>
      <c r="AF1" s="53"/>
    </row>
    <row r="2" spans="1:32" ht="12.75">
      <c r="A2" s="327" t="s">
        <v>134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61"/>
      <c r="N2" s="171"/>
      <c r="O2" s="330" t="s">
        <v>147</v>
      </c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D2" s="53"/>
      <c r="AE2" s="53"/>
      <c r="AF2" s="53"/>
    </row>
    <row r="3" spans="1:32" ht="12.75">
      <c r="A3" s="6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D3" s="53"/>
      <c r="AE3" s="53"/>
      <c r="AF3" s="53"/>
    </row>
    <row r="4" spans="1:32" ht="12.75">
      <c r="A4" s="329" t="s">
        <v>287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52"/>
      <c r="N4" s="171"/>
      <c r="O4" s="331" t="s">
        <v>282</v>
      </c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283"/>
      <c r="AC4" s="164"/>
      <c r="AD4" s="40"/>
      <c r="AE4" s="40"/>
      <c r="AF4" s="40"/>
    </row>
    <row r="5" spans="1:32" ht="13.5" thickBot="1">
      <c r="A5" s="178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61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D5" s="145">
        <v>40428</v>
      </c>
      <c r="AE5" s="145">
        <v>40428</v>
      </c>
      <c r="AF5" s="145">
        <v>40428</v>
      </c>
    </row>
    <row r="6" spans="1:32" ht="13.5" thickTop="1">
      <c r="A6" s="65"/>
      <c r="B6" s="61"/>
      <c r="C6" s="328" t="s">
        <v>44</v>
      </c>
      <c r="D6" s="328"/>
      <c r="E6" s="328"/>
      <c r="F6" s="328"/>
      <c r="G6" s="328"/>
      <c r="H6" s="177"/>
      <c r="I6" s="328" t="s">
        <v>45</v>
      </c>
      <c r="J6" s="328"/>
      <c r="K6" s="328"/>
      <c r="L6" s="328"/>
      <c r="M6" s="177"/>
      <c r="N6" s="61"/>
      <c r="O6" s="328" t="s">
        <v>57</v>
      </c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32" t="s">
        <v>227</v>
      </c>
      <c r="AD6" s="53"/>
      <c r="AE6" s="53"/>
      <c r="AF6" s="53"/>
    </row>
    <row r="7" spans="1:32" s="2" customFormat="1" ht="12.75">
      <c r="A7" s="70" t="s">
        <v>37</v>
      </c>
      <c r="B7" s="177" t="s">
        <v>11</v>
      </c>
      <c r="C7" s="177"/>
      <c r="D7" s="177"/>
      <c r="E7" s="177"/>
      <c r="F7" s="177"/>
      <c r="G7" s="177"/>
      <c r="H7" s="177"/>
      <c r="I7" s="177" t="s">
        <v>11</v>
      </c>
      <c r="J7" s="177"/>
      <c r="K7" s="177" t="s">
        <v>49</v>
      </c>
      <c r="L7" s="177" t="s">
        <v>7</v>
      </c>
      <c r="M7" s="177"/>
      <c r="N7" s="60"/>
      <c r="O7" s="177" t="s">
        <v>51</v>
      </c>
      <c r="P7" s="177"/>
      <c r="Q7" s="177"/>
      <c r="R7" s="177"/>
      <c r="S7" s="177"/>
      <c r="T7" s="177"/>
      <c r="U7" s="177"/>
      <c r="V7" s="177"/>
      <c r="W7" s="328" t="s">
        <v>10</v>
      </c>
      <c r="X7" s="328"/>
      <c r="Y7" s="328"/>
      <c r="Z7" s="328"/>
      <c r="AA7" s="333"/>
      <c r="AB7" s="284"/>
      <c r="AC7" s="249"/>
      <c r="AD7" s="40" t="s">
        <v>236</v>
      </c>
      <c r="AE7" s="40" t="s">
        <v>237</v>
      </c>
      <c r="AF7" s="40" t="s">
        <v>238</v>
      </c>
    </row>
    <row r="8" spans="1:32" s="2" customFormat="1" ht="12.75">
      <c r="A8" s="70" t="s">
        <v>38</v>
      </c>
      <c r="B8" s="177" t="s">
        <v>52</v>
      </c>
      <c r="C8" s="177" t="s">
        <v>40</v>
      </c>
      <c r="D8" s="177"/>
      <c r="E8" s="177"/>
      <c r="F8" s="177"/>
      <c r="G8" s="323" t="s">
        <v>226</v>
      </c>
      <c r="H8" s="177"/>
      <c r="I8" s="177" t="s">
        <v>47</v>
      </c>
      <c r="J8" s="177"/>
      <c r="K8" s="177" t="s">
        <v>181</v>
      </c>
      <c r="L8" s="177" t="s">
        <v>150</v>
      </c>
      <c r="M8" s="177"/>
      <c r="N8" s="60"/>
      <c r="O8" s="177" t="s">
        <v>52</v>
      </c>
      <c r="P8" s="177"/>
      <c r="Q8" s="177" t="s">
        <v>3</v>
      </c>
      <c r="R8" s="177"/>
      <c r="S8" s="177" t="s">
        <v>54</v>
      </c>
      <c r="T8" s="177"/>
      <c r="U8" s="177"/>
      <c r="V8" s="177"/>
      <c r="W8" s="177" t="s">
        <v>55</v>
      </c>
      <c r="X8" s="179" t="s">
        <v>153</v>
      </c>
      <c r="Y8" s="334" t="s">
        <v>224</v>
      </c>
      <c r="Z8" s="177"/>
      <c r="AA8" s="333"/>
      <c r="AB8" s="284"/>
      <c r="AC8" s="249"/>
      <c r="AD8" s="144" t="s">
        <v>239</v>
      </c>
      <c r="AE8" s="144" t="s">
        <v>239</v>
      </c>
      <c r="AF8" s="144" t="s">
        <v>240</v>
      </c>
    </row>
    <row r="9" spans="1:32" s="2" customFormat="1" ht="13.5" thickBot="1">
      <c r="A9" s="180" t="s">
        <v>39</v>
      </c>
      <c r="B9" s="107" t="s">
        <v>53</v>
      </c>
      <c r="C9" s="107" t="s">
        <v>151</v>
      </c>
      <c r="D9" s="107" t="s">
        <v>42</v>
      </c>
      <c r="E9" s="107" t="s">
        <v>7</v>
      </c>
      <c r="F9" s="181" t="s">
        <v>221</v>
      </c>
      <c r="G9" s="324"/>
      <c r="H9" s="107"/>
      <c r="I9" s="107" t="s">
        <v>46</v>
      </c>
      <c r="J9" s="107" t="s">
        <v>48</v>
      </c>
      <c r="K9" s="183" t="s">
        <v>182</v>
      </c>
      <c r="L9" s="107" t="s">
        <v>6</v>
      </c>
      <c r="M9" s="177"/>
      <c r="N9" s="106"/>
      <c r="O9" s="107" t="s">
        <v>152</v>
      </c>
      <c r="P9" s="107"/>
      <c r="Q9" s="107" t="s">
        <v>4</v>
      </c>
      <c r="R9" s="107"/>
      <c r="S9" s="107" t="s">
        <v>8</v>
      </c>
      <c r="T9" s="107"/>
      <c r="U9" s="107" t="s">
        <v>9</v>
      </c>
      <c r="V9" s="107"/>
      <c r="W9" s="107" t="s">
        <v>56</v>
      </c>
      <c r="X9" s="107" t="s">
        <v>154</v>
      </c>
      <c r="Y9" s="324"/>
      <c r="Z9" s="181" t="s">
        <v>155</v>
      </c>
      <c r="AA9" s="324"/>
      <c r="AB9" s="284"/>
      <c r="AC9" s="249"/>
      <c r="AD9" s="67"/>
      <c r="AE9" s="67" t="s">
        <v>241</v>
      </c>
      <c r="AF9" s="67" t="s">
        <v>241</v>
      </c>
    </row>
    <row r="10" spans="1:32" s="11" customFormat="1" ht="12.75">
      <c r="A10" s="182" t="s">
        <v>13</v>
      </c>
      <c r="B10" s="77">
        <f aca="true" t="shared" si="0" ref="B10:G10">SUM(B12:B39)</f>
        <v>4550101427.950002</v>
      </c>
      <c r="C10" s="77">
        <f t="shared" si="0"/>
        <v>4130247054.2799997</v>
      </c>
      <c r="D10" s="77">
        <f t="shared" si="0"/>
        <v>128275469.67</v>
      </c>
      <c r="E10" s="77">
        <f t="shared" si="0"/>
        <v>414607499.95000005</v>
      </c>
      <c r="F10" s="77">
        <f t="shared" si="0"/>
        <v>3459146698.869999</v>
      </c>
      <c r="G10" s="77">
        <f t="shared" si="0"/>
        <v>128217385.79</v>
      </c>
      <c r="H10" s="77"/>
      <c r="I10" s="172">
        <f>SUM(J10:L10)</f>
        <v>194332900.54000002</v>
      </c>
      <c r="J10" s="77">
        <f>SUM(J12:J39)</f>
        <v>43848033.68000001</v>
      </c>
      <c r="K10" s="77">
        <f>SUM(K12:K39)</f>
        <v>13001729.389999999</v>
      </c>
      <c r="L10" s="77">
        <f>SUM(L12:L39)</f>
        <v>137483137.47000003</v>
      </c>
      <c r="M10" s="77"/>
      <c r="N10" s="114"/>
      <c r="O10" s="77">
        <f>SUM(O12:O39)</f>
        <v>225521473.12999994</v>
      </c>
      <c r="P10" s="77"/>
      <c r="Q10" s="77">
        <f>SUM(Q12:Q39)</f>
        <v>152122821.7</v>
      </c>
      <c r="R10" s="77"/>
      <c r="S10" s="77">
        <f>SUM(S12:S39)</f>
        <v>19095928.49</v>
      </c>
      <c r="T10" s="77"/>
      <c r="U10" s="77">
        <f>SUM(U12:U39)</f>
        <v>46706718.56</v>
      </c>
      <c r="V10" s="77"/>
      <c r="W10" s="77">
        <f aca="true" t="shared" si="1" ref="W10:AF10">SUM(W12:W39)</f>
        <v>2504102.8699999996</v>
      </c>
      <c r="X10" s="77">
        <f t="shared" si="1"/>
        <v>43313</v>
      </c>
      <c r="Y10" s="77">
        <f t="shared" si="1"/>
        <v>0</v>
      </c>
      <c r="Z10" s="77">
        <f t="shared" si="1"/>
        <v>7552691.379999997</v>
      </c>
      <c r="AA10" s="77">
        <f t="shared" si="1"/>
        <v>4083262.7399999998</v>
      </c>
      <c r="AB10" s="77"/>
      <c r="AC10" s="77"/>
      <c r="AD10" s="62">
        <f t="shared" si="1"/>
        <v>4125991221.2299995</v>
      </c>
      <c r="AE10" s="62">
        <f t="shared" si="1"/>
        <v>194034028.64000002</v>
      </c>
      <c r="AF10" s="62">
        <f t="shared" si="1"/>
        <v>171056349.35999987</v>
      </c>
    </row>
    <row r="11" spans="1:32" ht="12.75">
      <c r="A11" s="70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D11" s="53"/>
      <c r="AE11" s="53"/>
      <c r="AF11" s="53"/>
    </row>
    <row r="12" spans="1:32" s="132" customFormat="1" ht="12.75">
      <c r="A12" s="70" t="s">
        <v>14</v>
      </c>
      <c r="B12" s="61">
        <f>+C12+I12+O12</f>
        <v>52176974.04</v>
      </c>
      <c r="C12" s="61">
        <f>SUM(D12:G12)</f>
        <v>44899637.72</v>
      </c>
      <c r="D12" s="61">
        <v>861678.9199999999</v>
      </c>
      <c r="E12" s="61">
        <v>3410835.87</v>
      </c>
      <c r="F12" s="61">
        <v>39059716.79</v>
      </c>
      <c r="G12" s="61">
        <v>1567406.1400000001</v>
      </c>
      <c r="H12" s="61"/>
      <c r="I12" s="61">
        <f>SUM(J12:L12)</f>
        <v>3935223.2199999997</v>
      </c>
      <c r="J12" s="52">
        <v>602505.44</v>
      </c>
      <c r="K12" s="91">
        <v>855394.03</v>
      </c>
      <c r="L12" s="61">
        <v>2477323.75</v>
      </c>
      <c r="M12" s="242"/>
      <c r="N12" s="243"/>
      <c r="O12" s="61">
        <f>+Q12+S12+U12+Z12+X12+Y12</f>
        <v>3342113.0999999996</v>
      </c>
      <c r="P12" s="242"/>
      <c r="Q12" s="61">
        <v>928465.3299999998</v>
      </c>
      <c r="R12" s="242"/>
      <c r="S12" s="61">
        <v>307706.39</v>
      </c>
      <c r="T12" s="242"/>
      <c r="U12" s="61">
        <v>2015535.89</v>
      </c>
      <c r="V12" s="242"/>
      <c r="W12" s="52">
        <v>145168</v>
      </c>
      <c r="X12" s="61">
        <v>0</v>
      </c>
      <c r="Y12" s="61">
        <v>0</v>
      </c>
      <c r="Z12" s="61">
        <v>90405.49</v>
      </c>
      <c r="AA12" s="61">
        <v>70405.49</v>
      </c>
      <c r="AB12" s="285">
        <v>70405.49</v>
      </c>
      <c r="AC12" s="250"/>
      <c r="AD12" s="64">
        <f>C12-'Adult '!E10</f>
        <v>44663363.019999996</v>
      </c>
      <c r="AE12" s="24">
        <f>I12-'Adult '!K10</f>
        <v>3909032.3099999996</v>
      </c>
      <c r="AF12" s="24">
        <f>O12-U12-'Adult '!J10-'Adult '!O10-X12-Y12-Z12</f>
        <v>1220189.5399999998</v>
      </c>
    </row>
    <row r="13" spans="1:32" ht="12.75">
      <c r="A13" s="70" t="s">
        <v>15</v>
      </c>
      <c r="B13" s="61">
        <f>+C13+I13+O13</f>
        <v>383902138.50999993</v>
      </c>
      <c r="C13" s="61">
        <f>SUM(D13:G13)</f>
        <v>355070383.87999994</v>
      </c>
      <c r="D13" s="61">
        <v>7551068.9399999995</v>
      </c>
      <c r="E13" s="61">
        <v>30911489.840000004</v>
      </c>
      <c r="F13" s="61">
        <v>306758040.28</v>
      </c>
      <c r="G13" s="61">
        <v>9849784.82</v>
      </c>
      <c r="H13" s="61"/>
      <c r="I13" s="61">
        <f>SUM(J13:L13)</f>
        <v>13014431.209999995</v>
      </c>
      <c r="J13" s="52">
        <v>1355142.48</v>
      </c>
      <c r="K13" s="91">
        <v>781635.1</v>
      </c>
      <c r="L13" s="61">
        <v>10877653.629999995</v>
      </c>
      <c r="M13" s="242"/>
      <c r="N13" s="243"/>
      <c r="O13" s="61">
        <f>+Q13+S13+U13+Z13+X13+Y13</f>
        <v>15817323.420000002</v>
      </c>
      <c r="P13" s="242"/>
      <c r="Q13" s="61">
        <v>10224951.7</v>
      </c>
      <c r="R13" s="242"/>
      <c r="S13" s="61">
        <v>1503597.0300000003</v>
      </c>
      <c r="T13" s="242"/>
      <c r="U13" s="61">
        <v>3443263.96</v>
      </c>
      <c r="V13" s="242"/>
      <c r="W13" s="61">
        <v>0</v>
      </c>
      <c r="X13" s="61">
        <v>0</v>
      </c>
      <c r="Y13" s="61">
        <v>0</v>
      </c>
      <c r="Z13" s="61">
        <v>645510.7300000001</v>
      </c>
      <c r="AA13" s="61">
        <v>39062.46</v>
      </c>
      <c r="AB13" s="282">
        <v>155718.30000000002</v>
      </c>
      <c r="AD13" s="64">
        <f>C13-'Adult '!E11</f>
        <v>354879417.93999994</v>
      </c>
      <c r="AE13" s="24">
        <f>I13-'Adult '!K11</f>
        <v>12997569.209999995</v>
      </c>
      <c r="AF13" s="24">
        <f>O13-U13-'Adult '!J11-'Adult '!O11-X13-Y13-Z13</f>
        <v>11717720.370000001</v>
      </c>
    </row>
    <row r="14" spans="1:32" s="132" customFormat="1" ht="12.75">
      <c r="A14" s="65" t="s">
        <v>16</v>
      </c>
      <c r="B14" s="61">
        <f>+C14+I14+O14</f>
        <v>475108013.3699999</v>
      </c>
      <c r="C14" s="61">
        <f>SUM(D14:G14)</f>
        <v>375824830.34999996</v>
      </c>
      <c r="D14" s="61">
        <v>2196865.2</v>
      </c>
      <c r="E14" s="61">
        <v>40868891.79000001</v>
      </c>
      <c r="F14" s="61">
        <v>306749502.79999995</v>
      </c>
      <c r="G14" s="61">
        <v>26009570.560000002</v>
      </c>
      <c r="H14" s="61"/>
      <c r="I14" s="61">
        <f>SUM(J14:L14)</f>
        <v>20547264.34</v>
      </c>
      <c r="J14" s="52">
        <v>5412360.2</v>
      </c>
      <c r="K14" s="91">
        <v>63613.62</v>
      </c>
      <c r="L14" s="61">
        <v>15071290.52</v>
      </c>
      <c r="M14" s="242"/>
      <c r="N14" s="242"/>
      <c r="O14" s="61">
        <f>+Q14+S14+U14+Z14+X14+Y14</f>
        <v>78735918.67999998</v>
      </c>
      <c r="P14" s="242"/>
      <c r="Q14" s="61">
        <v>62723489.15999999</v>
      </c>
      <c r="R14" s="242"/>
      <c r="S14" s="61">
        <v>846368.97</v>
      </c>
      <c r="T14" s="242"/>
      <c r="U14" s="61">
        <v>9744276.01</v>
      </c>
      <c r="V14" s="242"/>
      <c r="W14" s="61">
        <v>0</v>
      </c>
      <c r="X14" s="61">
        <v>0</v>
      </c>
      <c r="Y14" s="61">
        <v>0</v>
      </c>
      <c r="Z14" s="61">
        <v>5421784.539999999</v>
      </c>
      <c r="AA14" s="61">
        <v>2926006.9299999997</v>
      </c>
      <c r="AB14" s="65">
        <v>2926006.9299999997</v>
      </c>
      <c r="AC14" s="250"/>
      <c r="AD14" s="64">
        <f>C14-'Adult '!E12</f>
        <v>375824830.34999996</v>
      </c>
      <c r="AE14" s="24">
        <f>I14-'Adult '!K12</f>
        <v>20547264.34</v>
      </c>
      <c r="AF14" s="24">
        <f>O14-U14-'Adult '!J12-'Adult '!O12-X14-Y14-Z14</f>
        <v>63569858.12999997</v>
      </c>
    </row>
    <row r="15" spans="1:32" ht="12.75">
      <c r="A15" s="65" t="s">
        <v>17</v>
      </c>
      <c r="B15" s="61">
        <f>+C15+I15+O15</f>
        <v>490025906.29</v>
      </c>
      <c r="C15" s="61">
        <f>SUM(D15:G15)</f>
        <v>440585768.55</v>
      </c>
      <c r="D15" s="61">
        <v>9815872.089999998</v>
      </c>
      <c r="E15" s="61">
        <v>45525709.22999998</v>
      </c>
      <c r="F15" s="61">
        <v>378318021.45000005</v>
      </c>
      <c r="G15" s="91">
        <v>6926165.78</v>
      </c>
      <c r="H15" s="61"/>
      <c r="I15" s="61">
        <f>SUM(J15:L15)</f>
        <v>25856869.680000003</v>
      </c>
      <c r="J15" s="52">
        <v>7984320.69</v>
      </c>
      <c r="K15" s="91">
        <v>1869810</v>
      </c>
      <c r="L15" s="61">
        <v>16002738.990000002</v>
      </c>
      <c r="M15" s="242"/>
      <c r="N15" s="242"/>
      <c r="O15" s="61">
        <f>+Q15+S15+U15+Z15+X15+Y15</f>
        <v>23583268.060000002</v>
      </c>
      <c r="P15" s="242"/>
      <c r="Q15" s="61">
        <f>9421096.17</f>
        <v>9421096.17</v>
      </c>
      <c r="R15" s="242"/>
      <c r="S15" s="61">
        <v>1500338.6500000001</v>
      </c>
      <c r="T15" s="242"/>
      <c r="U15" s="61">
        <v>11824257.139999999</v>
      </c>
      <c r="V15" s="242"/>
      <c r="W15" s="61">
        <v>468568</v>
      </c>
      <c r="X15" s="61">
        <v>585</v>
      </c>
      <c r="Y15" s="61">
        <v>0</v>
      </c>
      <c r="Z15" s="61">
        <v>836991.0999999999</v>
      </c>
      <c r="AA15" s="61">
        <v>714795.13</v>
      </c>
      <c r="AB15" s="285">
        <v>745040.2000000001</v>
      </c>
      <c r="AD15" s="64">
        <f>C15-'Adult '!E13</f>
        <v>440269234.40000004</v>
      </c>
      <c r="AE15" s="24">
        <f>I15-'Adult '!K13</f>
        <v>25851747.880000003</v>
      </c>
      <c r="AF15" s="24">
        <f>O15-U15-'Adult '!J13-'Adult '!O13-X15-Y15-Z15</f>
        <v>10909130.730000004</v>
      </c>
    </row>
    <row r="16" spans="1:32" ht="12.75">
      <c r="A16" s="65" t="s">
        <v>18</v>
      </c>
      <c r="B16" s="61">
        <f>+C16+I16+O16</f>
        <v>87022622.34</v>
      </c>
      <c r="C16" s="61">
        <f>SUM(D16:G16)</f>
        <v>82598918.95</v>
      </c>
      <c r="D16" s="61">
        <v>1029826.8300000001</v>
      </c>
      <c r="E16" s="61">
        <v>2233935.93</v>
      </c>
      <c r="F16" s="61">
        <v>74863887.69</v>
      </c>
      <c r="G16" s="61">
        <v>4471268.5</v>
      </c>
      <c r="H16" s="61"/>
      <c r="I16" s="61">
        <f>SUM(J16:L16)</f>
        <v>2602465.81</v>
      </c>
      <c r="J16" s="52">
        <v>453268.22</v>
      </c>
      <c r="K16" s="91">
        <v>232240.59</v>
      </c>
      <c r="L16" s="61">
        <v>1916957</v>
      </c>
      <c r="M16" s="242"/>
      <c r="N16" s="242"/>
      <c r="O16" s="61">
        <f>+Q16+S16+U16+Z16+X16+Y16</f>
        <v>1821237.5799999996</v>
      </c>
      <c r="P16" s="242"/>
      <c r="Q16" s="91">
        <v>496434.20999999996</v>
      </c>
      <c r="R16" s="242"/>
      <c r="S16" s="61">
        <v>324559.45999999996</v>
      </c>
      <c r="T16" s="242"/>
      <c r="U16" s="61">
        <v>1000243.9099999998</v>
      </c>
      <c r="V16" s="242"/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D16" s="64">
        <f>C16-'Adult '!E14</f>
        <v>82262064.01</v>
      </c>
      <c r="AE16" s="24">
        <f>I16-'Adult '!K14</f>
        <v>2581712.07</v>
      </c>
      <c r="AF16" s="24">
        <f>O16-U16-'Adult '!J14-'Adult '!O14-X16-Y16-Z16</f>
        <v>815165.8499999999</v>
      </c>
    </row>
    <row r="17" spans="1:32" ht="12.75">
      <c r="A17" s="65"/>
      <c r="B17" s="61"/>
      <c r="C17" s="61"/>
      <c r="D17" s="242"/>
      <c r="E17" s="242"/>
      <c r="F17" s="242"/>
      <c r="G17" s="242"/>
      <c r="H17" s="61"/>
      <c r="I17" s="61"/>
      <c r="J17" s="242"/>
      <c r="K17" s="242"/>
      <c r="L17" s="242"/>
      <c r="M17" s="242"/>
      <c r="N17" s="242"/>
      <c r="O17" s="61"/>
      <c r="P17" s="242"/>
      <c r="Q17" s="242"/>
      <c r="R17" s="242"/>
      <c r="S17" s="242"/>
      <c r="T17" s="242"/>
      <c r="U17" s="242"/>
      <c r="V17" s="242"/>
      <c r="W17" s="61"/>
      <c r="X17" s="61"/>
      <c r="Y17" s="61"/>
      <c r="Z17" s="61"/>
      <c r="AA17" s="61"/>
      <c r="AD17" s="64"/>
      <c r="AE17" s="24"/>
      <c r="AF17" s="24"/>
    </row>
    <row r="18" spans="1:32" ht="12.75">
      <c r="A18" s="65" t="s">
        <v>19</v>
      </c>
      <c r="B18" s="61">
        <f>+C18+I18+O18</f>
        <v>27384558.950000003</v>
      </c>
      <c r="C18" s="61">
        <f>SUM(D18:G18)</f>
        <v>24456386.340000004</v>
      </c>
      <c r="D18" s="61">
        <v>472948.85</v>
      </c>
      <c r="E18" s="61">
        <v>883571.75</v>
      </c>
      <c r="F18" s="61">
        <v>21902352.240000002</v>
      </c>
      <c r="G18" s="61">
        <v>1197513.5</v>
      </c>
      <c r="H18" s="61"/>
      <c r="I18" s="61">
        <f>SUM(J18:L18)</f>
        <v>1000272.04</v>
      </c>
      <c r="J18" s="91">
        <v>222572.23</v>
      </c>
      <c r="K18" s="91">
        <v>103436.77</v>
      </c>
      <c r="L18" s="61">
        <v>674263.04</v>
      </c>
      <c r="M18" s="242"/>
      <c r="N18" s="242"/>
      <c r="O18" s="61">
        <f>+Q18+S18+U18+Z18+X18+Y18</f>
        <v>1927900.57</v>
      </c>
      <c r="P18" s="242"/>
      <c r="Q18" s="61">
        <v>644781.57</v>
      </c>
      <c r="R18" s="242"/>
      <c r="S18" s="61">
        <v>240879.93</v>
      </c>
      <c r="T18" s="242"/>
      <c r="U18" s="61">
        <v>1028467.2</v>
      </c>
      <c r="V18" s="242"/>
      <c r="W18" s="52">
        <v>41622</v>
      </c>
      <c r="X18" s="61">
        <v>0</v>
      </c>
      <c r="Y18" s="61">
        <v>0</v>
      </c>
      <c r="Z18" s="61">
        <v>13771.869999999999</v>
      </c>
      <c r="AA18" s="61">
        <v>13771.869999999999</v>
      </c>
      <c r="AB18" s="282">
        <v>13771.869999999999</v>
      </c>
      <c r="AD18" s="64">
        <f>C18-'Adult '!E16</f>
        <v>24456386.340000004</v>
      </c>
      <c r="AE18" s="24">
        <f>I18-'Adult '!K16</f>
        <v>1000272.04</v>
      </c>
      <c r="AF18" s="24">
        <f>O18-U18-'Adult '!J16-'Adult '!O16-X18-Y18-Z18</f>
        <v>885661.5000000001</v>
      </c>
    </row>
    <row r="19" spans="1:32" ht="12.75">
      <c r="A19" s="65" t="s">
        <v>20</v>
      </c>
      <c r="B19" s="61">
        <f>+C19+I19+O19</f>
        <v>139645316.89999998</v>
      </c>
      <c r="C19" s="61">
        <f>SUM(D19:G19)</f>
        <v>127211404.61999997</v>
      </c>
      <c r="D19" s="61">
        <v>2902208.3899999997</v>
      </c>
      <c r="E19" s="61">
        <v>2616077.4299999997</v>
      </c>
      <c r="F19" s="61">
        <v>116859307.55999999</v>
      </c>
      <c r="G19" s="61">
        <v>4833811.24</v>
      </c>
      <c r="H19" s="61"/>
      <c r="I19" s="61">
        <f>SUM(J19:L19)</f>
        <v>8471676.43</v>
      </c>
      <c r="J19" s="52">
        <v>1696760.56</v>
      </c>
      <c r="K19" s="91">
        <v>1219755.28</v>
      </c>
      <c r="L19" s="61">
        <v>5555160.59</v>
      </c>
      <c r="M19" s="242"/>
      <c r="N19" s="242"/>
      <c r="O19" s="61">
        <f>+Q19+S19+U19+Z19+X19+Y19</f>
        <v>3962235.8499999996</v>
      </c>
      <c r="P19" s="242"/>
      <c r="Q19" s="61">
        <v>1176976.03</v>
      </c>
      <c r="R19" s="242"/>
      <c r="S19" s="61">
        <v>801585.8799999999</v>
      </c>
      <c r="T19" s="242"/>
      <c r="U19" s="61">
        <v>1963875.1099999999</v>
      </c>
      <c r="V19" s="242"/>
      <c r="W19" s="52">
        <v>121109</v>
      </c>
      <c r="X19" s="52">
        <v>0</v>
      </c>
      <c r="Y19" s="52">
        <v>0</v>
      </c>
      <c r="Z19" s="61">
        <v>19798.829999999998</v>
      </c>
      <c r="AA19" s="52">
        <v>0</v>
      </c>
      <c r="AD19" s="64">
        <f>C19-'Adult '!E17</f>
        <v>127211404.61999997</v>
      </c>
      <c r="AE19" s="24">
        <f>I19-'Adult '!K17</f>
        <v>8471676.43</v>
      </c>
      <c r="AF19" s="24">
        <f>O19-U19-'Adult '!J17-'Adult '!O17-X19-Y19-Z19</f>
        <v>1978561.9099999997</v>
      </c>
    </row>
    <row r="20" spans="1:32" ht="12.75">
      <c r="A20" s="65" t="s">
        <v>21</v>
      </c>
      <c r="B20" s="61">
        <f>+C20+I20+O20</f>
        <v>73864009.49999999</v>
      </c>
      <c r="C20" s="61">
        <f>SUM(D20:G20)</f>
        <v>67418883.52999999</v>
      </c>
      <c r="D20" s="61">
        <v>1294061.76</v>
      </c>
      <c r="E20" s="61">
        <v>7091031.17</v>
      </c>
      <c r="F20" s="61">
        <v>56851897.45999999</v>
      </c>
      <c r="G20" s="61">
        <v>2181893.14</v>
      </c>
      <c r="H20" s="61"/>
      <c r="I20" s="61">
        <f>SUM(J20:L20)</f>
        <v>3337872.5</v>
      </c>
      <c r="J20" s="52">
        <v>1348259.4200000002</v>
      </c>
      <c r="K20" s="91">
        <v>181122.47</v>
      </c>
      <c r="L20" s="61">
        <v>1808490.6099999996</v>
      </c>
      <c r="M20" s="242"/>
      <c r="N20" s="242"/>
      <c r="O20" s="61">
        <f>+Q20+S20+U20+Z20+X20+Y20</f>
        <v>3107253.47</v>
      </c>
      <c r="P20" s="242"/>
      <c r="Q20" s="61">
        <v>1234401.58</v>
      </c>
      <c r="R20" s="242"/>
      <c r="S20" s="61">
        <v>384757.2799999999</v>
      </c>
      <c r="T20" s="242"/>
      <c r="U20" s="61">
        <v>1477979.93</v>
      </c>
      <c r="V20" s="242"/>
      <c r="W20" s="52">
        <v>314740</v>
      </c>
      <c r="X20" s="61">
        <v>0</v>
      </c>
      <c r="Y20" s="61">
        <v>0</v>
      </c>
      <c r="Z20" s="61">
        <v>10114.68</v>
      </c>
      <c r="AA20" s="61">
        <v>0</v>
      </c>
      <c r="AB20" s="282">
        <v>4247.16</v>
      </c>
      <c r="AD20" s="64">
        <f>C20-'Adult '!E18</f>
        <v>67418883.52999999</v>
      </c>
      <c r="AE20" s="24">
        <f>I20-'Adult '!K18</f>
        <v>3337872.5</v>
      </c>
      <c r="AF20" s="24">
        <f>O20-U20-'Adult '!J18-'Adult '!O18-X20-Y20-Z20</f>
        <v>1619158.8600000003</v>
      </c>
    </row>
    <row r="21" spans="1:32" ht="12.75">
      <c r="A21" s="65" t="s">
        <v>22</v>
      </c>
      <c r="B21" s="61">
        <f>+C21+I21+O21</f>
        <v>135515180.93999997</v>
      </c>
      <c r="C21" s="61">
        <f>SUM(D21:G21)</f>
        <v>124888121.39999998</v>
      </c>
      <c r="D21" s="61">
        <v>2957520.5</v>
      </c>
      <c r="E21" s="61">
        <v>16280177.770000001</v>
      </c>
      <c r="F21" s="61">
        <v>98120310.09999998</v>
      </c>
      <c r="G21" s="61">
        <v>7530113.029999999</v>
      </c>
      <c r="H21" s="61"/>
      <c r="I21" s="61">
        <f>SUM(J21:L21)</f>
        <v>7676044.419999999</v>
      </c>
      <c r="J21" s="52">
        <v>476210.28</v>
      </c>
      <c r="K21" s="91">
        <v>219797.76</v>
      </c>
      <c r="L21" s="61">
        <v>6980036.379999999</v>
      </c>
      <c r="M21" s="242"/>
      <c r="N21" s="242"/>
      <c r="O21" s="61">
        <f>+Q21+S21+U21+Z21+X21+Y21</f>
        <v>2951015.12</v>
      </c>
      <c r="P21" s="242"/>
      <c r="Q21" s="61">
        <v>1687885.74</v>
      </c>
      <c r="R21" s="242"/>
      <c r="S21" s="52">
        <v>255455.19999999995</v>
      </c>
      <c r="T21" s="242"/>
      <c r="U21" s="61">
        <v>980327.72</v>
      </c>
      <c r="V21" s="242"/>
      <c r="W21" s="52">
        <v>86385</v>
      </c>
      <c r="X21" s="169">
        <v>0</v>
      </c>
      <c r="Y21" s="61">
        <v>0</v>
      </c>
      <c r="Z21" s="61">
        <v>27346.46</v>
      </c>
      <c r="AA21" s="61">
        <v>0</v>
      </c>
      <c r="AD21" s="64">
        <f>C21-'Adult '!E19</f>
        <v>124166922.86999997</v>
      </c>
      <c r="AE21" s="24">
        <f>I21-'Adult '!K19</f>
        <v>7623123.239999999</v>
      </c>
      <c r="AF21" s="24">
        <f>O21-U21-'Adult '!J19-'Adult '!O19-X21-Y21-Z21</f>
        <v>1935879.1700000002</v>
      </c>
    </row>
    <row r="22" spans="1:32" ht="12.75">
      <c r="A22" s="65" t="s">
        <v>23</v>
      </c>
      <c r="B22" s="61">
        <f>+C22+I22+O22</f>
        <v>24127185.53</v>
      </c>
      <c r="C22" s="61">
        <f>SUM(D22:G22)</f>
        <v>22050217.330000002</v>
      </c>
      <c r="D22" s="61">
        <v>579042.37</v>
      </c>
      <c r="E22" s="61">
        <v>1423460.42</v>
      </c>
      <c r="F22" s="61">
        <v>17486503.060000002</v>
      </c>
      <c r="G22" s="61">
        <v>2561211.48</v>
      </c>
      <c r="H22" s="61"/>
      <c r="I22" s="61">
        <f>SUM(J22:L22)</f>
        <v>1186393.71</v>
      </c>
      <c r="J22" s="241">
        <v>443783.15</v>
      </c>
      <c r="K22" s="91">
        <v>12632.29</v>
      </c>
      <c r="L22" s="61">
        <v>729978.27</v>
      </c>
      <c r="M22" s="242"/>
      <c r="N22" s="242"/>
      <c r="O22" s="61">
        <f>+Q22+S22+U22+Z22+X22+Y22</f>
        <v>890574.49</v>
      </c>
      <c r="P22" s="242"/>
      <c r="Q22" s="61">
        <v>283138.06</v>
      </c>
      <c r="R22" s="242"/>
      <c r="S22" s="61">
        <v>472597.09</v>
      </c>
      <c r="T22" s="242"/>
      <c r="U22" s="61">
        <v>92111.34000000001</v>
      </c>
      <c r="V22" s="242"/>
      <c r="W22" s="61">
        <v>0</v>
      </c>
      <c r="X22" s="61">
        <v>42728</v>
      </c>
      <c r="Y22" s="61">
        <v>0</v>
      </c>
      <c r="Z22" s="61">
        <v>0</v>
      </c>
      <c r="AA22" s="61">
        <v>0</v>
      </c>
      <c r="AD22" s="64">
        <f>C22-'Adult '!E20</f>
        <v>21938924.080000002</v>
      </c>
      <c r="AE22" s="24">
        <f>I22-'Adult '!K20</f>
        <v>1185623.38</v>
      </c>
      <c r="AF22" s="24">
        <f>O22-U22-'Adult '!J20-'Adult '!O20-X22-Y22-Z22</f>
        <v>752846.49</v>
      </c>
    </row>
    <row r="23" spans="1:32" ht="12.75">
      <c r="A23" s="65"/>
      <c r="B23" s="61"/>
      <c r="C23" s="61"/>
      <c r="D23" s="242"/>
      <c r="E23" s="242"/>
      <c r="F23" s="242"/>
      <c r="G23" s="242"/>
      <c r="H23" s="61"/>
      <c r="I23" s="61"/>
      <c r="J23" s="242"/>
      <c r="K23" s="242"/>
      <c r="L23" s="242"/>
      <c r="M23" s="242"/>
      <c r="N23" s="242"/>
      <c r="O23" s="61"/>
      <c r="P23" s="242"/>
      <c r="Q23" s="242"/>
      <c r="R23" s="242"/>
      <c r="S23" s="242"/>
      <c r="T23" s="242"/>
      <c r="U23" s="242"/>
      <c r="V23" s="242"/>
      <c r="W23" s="61"/>
      <c r="X23" s="61"/>
      <c r="Y23" s="61"/>
      <c r="Z23" s="61"/>
      <c r="AA23" s="61"/>
      <c r="AD23" s="64"/>
      <c r="AE23" s="24"/>
      <c r="AF23" s="24"/>
    </row>
    <row r="24" spans="1:32" ht="12.75">
      <c r="A24" s="65" t="s">
        <v>24</v>
      </c>
      <c r="B24" s="61">
        <f>+C24+I24+O24</f>
        <v>204927225.70000002</v>
      </c>
      <c r="C24" s="61">
        <f>SUM(D24:G24)</f>
        <v>192678920.84000003</v>
      </c>
      <c r="D24" s="61">
        <v>2685541.72</v>
      </c>
      <c r="E24" s="61">
        <v>11896812.040000001</v>
      </c>
      <c r="F24" s="61">
        <v>171322017.72000006</v>
      </c>
      <c r="G24" s="61">
        <v>6774549.359999999</v>
      </c>
      <c r="H24" s="61">
        <v>192678920.84000003</v>
      </c>
      <c r="I24" s="61">
        <f>SUM(J24:L24)</f>
        <v>10136559.579999998</v>
      </c>
      <c r="J24" s="52">
        <v>3834794.4199999995</v>
      </c>
      <c r="K24" s="91">
        <v>939344.53</v>
      </c>
      <c r="L24" s="61">
        <v>5362420.63</v>
      </c>
      <c r="M24" s="242"/>
      <c r="N24" s="242"/>
      <c r="O24" s="61">
        <f>+Q24+S24+U24+Z24+X24+Y24</f>
        <v>2111745.2800000003</v>
      </c>
      <c r="P24" s="242"/>
      <c r="Q24" s="61">
        <v>863352.8700000002</v>
      </c>
      <c r="R24" s="242"/>
      <c r="S24" s="61">
        <v>551729.69</v>
      </c>
      <c r="T24" s="242"/>
      <c r="U24" s="61">
        <v>685107.3700000001</v>
      </c>
      <c r="V24" s="242"/>
      <c r="W24" s="61">
        <v>0</v>
      </c>
      <c r="X24" s="61">
        <v>0</v>
      </c>
      <c r="Y24" s="61">
        <v>0</v>
      </c>
      <c r="Z24" s="61">
        <v>11555.35</v>
      </c>
      <c r="AA24" s="61">
        <v>222031.65</v>
      </c>
      <c r="AB24" s="282">
        <v>234122.44999999998</v>
      </c>
      <c r="AD24" s="64">
        <f>C24-'Adult '!E22</f>
        <v>191834470.84000003</v>
      </c>
      <c r="AE24" s="24">
        <f>I24-'Adult '!K22</f>
        <v>10030134.259999998</v>
      </c>
      <c r="AF24" s="24">
        <f>O24-U24-'Adult '!J22-'Adult '!O22-X24-Y24-Z24</f>
        <v>1380329.0999999999</v>
      </c>
    </row>
    <row r="25" spans="1:32" ht="12.75">
      <c r="A25" s="65" t="s">
        <v>25</v>
      </c>
      <c r="B25" s="61">
        <f>+C25+I25+O25</f>
        <v>23652233.160000004</v>
      </c>
      <c r="C25" s="61">
        <f>SUM(D25:G25)</f>
        <v>22148842.810000002</v>
      </c>
      <c r="D25" s="61">
        <v>499062.42000000004</v>
      </c>
      <c r="E25" s="61">
        <v>171257.02</v>
      </c>
      <c r="F25" s="61">
        <v>20401537.26</v>
      </c>
      <c r="G25" s="61">
        <v>1076986.11</v>
      </c>
      <c r="H25" s="61">
        <v>22148842.810000002</v>
      </c>
      <c r="I25" s="61">
        <f>SUM(J25:L25)</f>
        <v>739818.64</v>
      </c>
      <c r="J25" s="52">
        <v>176903.19</v>
      </c>
      <c r="K25" s="91">
        <v>57492.15</v>
      </c>
      <c r="L25" s="61">
        <v>505423.30000000005</v>
      </c>
      <c r="M25" s="242"/>
      <c r="N25" s="242"/>
      <c r="O25" s="61">
        <f>+Q25+S25+U25+Z25+X25+Y25</f>
        <v>763571.71</v>
      </c>
      <c r="P25" s="242"/>
      <c r="Q25" s="61">
        <v>222594.14999999997</v>
      </c>
      <c r="R25" s="242"/>
      <c r="S25" s="61">
        <v>293894.15</v>
      </c>
      <c r="T25" s="242"/>
      <c r="U25" s="61">
        <v>247083.41</v>
      </c>
      <c r="V25" s="242"/>
      <c r="W25" s="61">
        <v>176736</v>
      </c>
      <c r="X25" s="52">
        <v>0</v>
      </c>
      <c r="Y25" s="52">
        <v>0</v>
      </c>
      <c r="Z25" s="52">
        <v>0</v>
      </c>
      <c r="AA25" s="52">
        <v>0</v>
      </c>
      <c r="AD25" s="64">
        <f>C25-'Adult '!E23</f>
        <v>22148842.810000002</v>
      </c>
      <c r="AE25" s="24">
        <f>I25-'Adult '!K23</f>
        <v>739818.64</v>
      </c>
      <c r="AF25" s="24">
        <f>O25-U25-'Adult '!J23-'Adult '!O23-X25-Y25-Z25</f>
        <v>516488.29999999993</v>
      </c>
    </row>
    <row r="26" spans="1:32" ht="12.75">
      <c r="A26" s="65" t="s">
        <v>26</v>
      </c>
      <c r="B26" s="61">
        <f>+C26+I26+O26</f>
        <v>186876061.03</v>
      </c>
      <c r="C26" s="61">
        <f>SUM(D26:G26)</f>
        <v>173167026.87</v>
      </c>
      <c r="D26" s="61">
        <v>3265835.5399999996</v>
      </c>
      <c r="E26" s="61">
        <v>10358374.360000001</v>
      </c>
      <c r="F26" s="61">
        <v>155499617.59</v>
      </c>
      <c r="G26" s="61">
        <v>4043199.38</v>
      </c>
      <c r="H26" s="61">
        <v>173167026.87</v>
      </c>
      <c r="I26" s="61">
        <f>SUM(J26:L26)</f>
        <v>8825846.12</v>
      </c>
      <c r="J26" s="52">
        <v>2475164.2099999995</v>
      </c>
      <c r="K26" s="91">
        <v>1008190.82</v>
      </c>
      <c r="L26" s="61">
        <v>5342491.09</v>
      </c>
      <c r="M26" s="242"/>
      <c r="N26" s="242"/>
      <c r="O26" s="61">
        <f>+Q26+S26+U26+Z26+X26+Y26</f>
        <v>4883188.04</v>
      </c>
      <c r="P26" s="242"/>
      <c r="Q26" s="61">
        <v>2116147.83</v>
      </c>
      <c r="R26" s="242"/>
      <c r="S26" s="61">
        <v>739117.1700000002</v>
      </c>
      <c r="T26" s="242"/>
      <c r="U26" s="61">
        <v>2027923.0399999998</v>
      </c>
      <c r="V26" s="242"/>
      <c r="W26" s="61">
        <v>0</v>
      </c>
      <c r="X26" s="61">
        <v>0</v>
      </c>
      <c r="Y26" s="61">
        <v>0</v>
      </c>
      <c r="Z26" s="52">
        <v>0</v>
      </c>
      <c r="AA26" s="61">
        <v>0</v>
      </c>
      <c r="AD26" s="64">
        <f>C26-'Adult '!E24</f>
        <v>173167026.87</v>
      </c>
      <c r="AE26" s="24">
        <f>I26-'Adult '!K24</f>
        <v>8825846.12</v>
      </c>
      <c r="AF26" s="24">
        <f>O26-U26-'Adult '!J24-'Adult '!O24-X26-Y26-Z26</f>
        <v>2855265</v>
      </c>
    </row>
    <row r="27" spans="1:32" ht="12.75">
      <c r="A27" s="65" t="s">
        <v>27</v>
      </c>
      <c r="B27" s="61">
        <f>+C27+I27+O27</f>
        <v>297295709.81</v>
      </c>
      <c r="C27" s="61">
        <f>SUM(D27:G27)</f>
        <v>280401238.7</v>
      </c>
      <c r="D27" s="61">
        <v>10361267.49</v>
      </c>
      <c r="E27" s="61">
        <v>26716222.27</v>
      </c>
      <c r="F27" s="61">
        <v>229234102.83</v>
      </c>
      <c r="G27" s="61">
        <v>14089646.11</v>
      </c>
      <c r="H27" s="61">
        <v>280401238.7</v>
      </c>
      <c r="I27" s="61">
        <f>SUM(J27:L27)</f>
        <v>13307571.790000001</v>
      </c>
      <c r="J27" s="52">
        <v>2962079.92</v>
      </c>
      <c r="K27" s="91">
        <v>621383</v>
      </c>
      <c r="L27" s="61">
        <v>9724108.870000001</v>
      </c>
      <c r="M27" s="242"/>
      <c r="N27" s="242"/>
      <c r="O27" s="61">
        <f>+Q27+S27+U27+Z27+X27+Y27</f>
        <v>3586899.3199999994</v>
      </c>
      <c r="P27" s="242"/>
      <c r="Q27" s="61">
        <v>2654635.8</v>
      </c>
      <c r="R27" s="242"/>
      <c r="S27" s="61">
        <v>438177.5</v>
      </c>
      <c r="T27" s="242"/>
      <c r="U27" s="61">
        <v>469208.51</v>
      </c>
      <c r="V27" s="242"/>
      <c r="W27" s="52">
        <v>103880</v>
      </c>
      <c r="X27" s="61">
        <v>0</v>
      </c>
      <c r="Y27" s="61">
        <v>0</v>
      </c>
      <c r="Z27" s="61">
        <v>24877.510000000002</v>
      </c>
      <c r="AA27" s="61">
        <v>1533.21</v>
      </c>
      <c r="AB27" s="282">
        <v>1533.21</v>
      </c>
      <c r="AD27" s="64">
        <f>C27-'Adult '!E25</f>
        <v>280401238.7</v>
      </c>
      <c r="AE27" s="24">
        <f>I27-'Adult '!K25</f>
        <v>13307571.790000001</v>
      </c>
      <c r="AF27" s="24">
        <f>O27-U27-'Adult '!J25-'Adult '!O25-X27-Y27-Z27</f>
        <v>3092813.3</v>
      </c>
    </row>
    <row r="28" spans="1:32" ht="12.75">
      <c r="A28" s="65" t="s">
        <v>28</v>
      </c>
      <c r="B28" s="61">
        <f>+C28+I28+O28</f>
        <v>12968202.01</v>
      </c>
      <c r="C28" s="61">
        <f>SUM(D28:G28)</f>
        <v>11511373.32</v>
      </c>
      <c r="D28" s="61">
        <v>377739.15</v>
      </c>
      <c r="E28" s="61">
        <v>1075266.7999999998</v>
      </c>
      <c r="F28" s="61">
        <v>9351525.56</v>
      </c>
      <c r="G28" s="61">
        <v>706841.81</v>
      </c>
      <c r="H28" s="61">
        <v>11511373.32</v>
      </c>
      <c r="I28" s="61">
        <f>SUM(J28:L28)</f>
        <v>660365.34</v>
      </c>
      <c r="J28" s="52">
        <v>479443.25</v>
      </c>
      <c r="K28" s="91">
        <v>35549.87</v>
      </c>
      <c r="L28" s="61">
        <v>145372.22</v>
      </c>
      <c r="M28" s="242"/>
      <c r="N28" s="242"/>
      <c r="O28" s="61">
        <f>+Q28+S28+U28+Z28+X28+Y28</f>
        <v>796463.3500000001</v>
      </c>
      <c r="P28" s="242"/>
      <c r="Q28" s="61">
        <v>348144.19</v>
      </c>
      <c r="R28" s="242"/>
      <c r="S28" s="61">
        <v>66843.18999999999</v>
      </c>
      <c r="T28" s="242"/>
      <c r="U28" s="61">
        <v>381475.97000000003</v>
      </c>
      <c r="V28" s="242"/>
      <c r="W28" s="61">
        <v>0</v>
      </c>
      <c r="X28" s="61">
        <v>0</v>
      </c>
      <c r="Y28" s="61">
        <v>0</v>
      </c>
      <c r="Z28" s="52">
        <v>0</v>
      </c>
      <c r="AA28" s="61">
        <v>0</v>
      </c>
      <c r="AD28" s="64">
        <f>C28-'Adult '!E26</f>
        <v>11489636.790000001</v>
      </c>
      <c r="AE28" s="24">
        <f>I28-'Adult '!K26</f>
        <v>660150.49</v>
      </c>
      <c r="AF28" s="24">
        <f>O28-U28-'Adult '!J26-'Adult '!O26-X28-Y28-Z28</f>
        <v>414987.38000000006</v>
      </c>
    </row>
    <row r="29" spans="1:32" ht="12.75">
      <c r="A29" s="65"/>
      <c r="B29" s="61"/>
      <c r="C29" s="61"/>
      <c r="D29" s="242"/>
      <c r="E29" s="242"/>
      <c r="F29" s="244"/>
      <c r="G29" s="242"/>
      <c r="H29" s="61"/>
      <c r="I29" s="61"/>
      <c r="J29" s="242"/>
      <c r="K29" s="242"/>
      <c r="L29" s="242"/>
      <c r="M29" s="242"/>
      <c r="N29" s="242"/>
      <c r="O29" s="61"/>
      <c r="P29" s="242"/>
      <c r="Q29" s="242"/>
      <c r="R29" s="242"/>
      <c r="S29" s="242"/>
      <c r="T29" s="242"/>
      <c r="U29" s="242"/>
      <c r="V29" s="242"/>
      <c r="W29" s="61"/>
      <c r="X29" s="61"/>
      <c r="Y29" s="61"/>
      <c r="Z29" s="61"/>
      <c r="AA29" s="61"/>
      <c r="AD29" s="64"/>
      <c r="AE29" s="24"/>
      <c r="AF29" s="24"/>
    </row>
    <row r="30" spans="1:32" ht="12.75">
      <c r="A30" s="66" t="s">
        <v>148</v>
      </c>
      <c r="B30" s="61">
        <f>+C30+I30+O30</f>
        <v>880301306.23</v>
      </c>
      <c r="C30" s="61">
        <f>SUM(D30:G30)</f>
        <v>835956505.2600001</v>
      </c>
      <c r="D30" s="61">
        <v>15556358.07</v>
      </c>
      <c r="E30" s="61">
        <v>168415856.90000004</v>
      </c>
      <c r="F30" s="61">
        <v>647116731.09</v>
      </c>
      <c r="G30" s="61">
        <v>4867559.199999999</v>
      </c>
      <c r="H30" s="61"/>
      <c r="I30" s="61">
        <f>SUM(J30:L30)</f>
        <v>28615786.18</v>
      </c>
      <c r="J30" s="52">
        <v>7332439.39</v>
      </c>
      <c r="K30" s="91">
        <v>2763911.18</v>
      </c>
      <c r="L30" s="61">
        <v>18519435.61</v>
      </c>
      <c r="M30" s="242"/>
      <c r="N30" s="243"/>
      <c r="O30" s="61">
        <f>+Q30+S30+U30+Z30+X30+Y30</f>
        <v>15729014.790000001</v>
      </c>
      <c r="P30" s="242"/>
      <c r="Q30" s="61">
        <v>8514596.730000002</v>
      </c>
      <c r="R30" s="242"/>
      <c r="S30" s="61">
        <v>4014801.69</v>
      </c>
      <c r="T30" s="242"/>
      <c r="U30" s="241">
        <v>3199616.3699999996</v>
      </c>
      <c r="V30" s="242"/>
      <c r="W30" s="61">
        <v>368254</v>
      </c>
      <c r="X30" s="61">
        <v>0</v>
      </c>
      <c r="Y30" s="61">
        <v>0</v>
      </c>
      <c r="Z30" s="61">
        <v>0</v>
      </c>
      <c r="AA30" s="61">
        <v>0</v>
      </c>
      <c r="AD30" s="64">
        <f>C30-'Adult '!E28</f>
        <v>835956505.2600001</v>
      </c>
      <c r="AE30" s="24">
        <f>I30-'Adult '!K28</f>
        <v>28615786.18</v>
      </c>
      <c r="AF30" s="24">
        <f>O30-U30-'Adult '!J28-'Adult '!O28-X30-Y30-Z30</f>
        <v>12529398.420000002</v>
      </c>
    </row>
    <row r="31" spans="1:32" ht="12.75">
      <c r="A31" s="65" t="s">
        <v>29</v>
      </c>
      <c r="B31" s="61">
        <f>+C31+I31+O31</f>
        <v>669908623.92</v>
      </c>
      <c r="C31" s="61">
        <f>SUM(D31:G31)</f>
        <v>601513865.98</v>
      </c>
      <c r="D31" s="61">
        <v>59491131.370000005</v>
      </c>
      <c r="E31" s="61">
        <v>22098100.92</v>
      </c>
      <c r="F31" s="61">
        <v>504469853.16</v>
      </c>
      <c r="G31" s="61">
        <v>15454780.53</v>
      </c>
      <c r="H31" s="61"/>
      <c r="I31" s="61">
        <f>SUM(J31:L31)</f>
        <v>20285642.779999997</v>
      </c>
      <c r="J31" s="52">
        <v>1506657.66</v>
      </c>
      <c r="K31" s="91">
        <v>1155401.25</v>
      </c>
      <c r="L31" s="61">
        <v>17623583.869999997</v>
      </c>
      <c r="M31" s="242"/>
      <c r="N31" s="242"/>
      <c r="O31" s="61">
        <f>+Q31+S31+U31+Z31+X31+Y31</f>
        <v>48109115.16</v>
      </c>
      <c r="P31" s="242"/>
      <c r="Q31" s="61">
        <v>42460665.00999999</v>
      </c>
      <c r="R31" s="242"/>
      <c r="S31" s="61">
        <v>2608507.4499999993</v>
      </c>
      <c r="T31" s="242"/>
      <c r="U31" s="61">
        <v>2894157.7</v>
      </c>
      <c r="V31" s="242"/>
      <c r="W31" s="61">
        <v>266447</v>
      </c>
      <c r="X31" s="61">
        <v>0</v>
      </c>
      <c r="Y31" s="61">
        <v>0</v>
      </c>
      <c r="Z31" s="61">
        <v>145785</v>
      </c>
      <c r="AA31" s="61">
        <v>0</v>
      </c>
      <c r="AD31" s="64">
        <f>C31-'Adult '!E29</f>
        <v>601513865.98</v>
      </c>
      <c r="AE31" s="24">
        <f>I31-'Adult '!K29</f>
        <v>20285642.779999997</v>
      </c>
      <c r="AF31" s="24">
        <f>O31-U31-'Adult '!J29-'Adult '!O29-X31-Y31-Z31</f>
        <v>45069172.45999999</v>
      </c>
    </row>
    <row r="32" spans="1:32" ht="12.75">
      <c r="A32" s="65" t="s">
        <v>30</v>
      </c>
      <c r="B32" s="61">
        <f>+C32+I32+O32</f>
        <v>37554757.07999999</v>
      </c>
      <c r="C32" s="61">
        <f>SUM(D32:G32)</f>
        <v>34255470.45999999</v>
      </c>
      <c r="D32" s="61">
        <v>513090.77</v>
      </c>
      <c r="E32" s="169">
        <v>3885720.2099999995</v>
      </c>
      <c r="F32" s="61">
        <v>28701687.659999996</v>
      </c>
      <c r="G32" s="61">
        <v>1154971.82</v>
      </c>
      <c r="H32" s="61"/>
      <c r="I32" s="61">
        <f>SUM(J32:L32)</f>
        <v>1914957.4799999995</v>
      </c>
      <c r="J32" s="52">
        <v>430929.43</v>
      </c>
      <c r="K32" s="91">
        <v>139026.99</v>
      </c>
      <c r="L32" s="61">
        <v>1345001.0599999996</v>
      </c>
      <c r="M32" s="242"/>
      <c r="N32" s="242"/>
      <c r="O32" s="61">
        <f>+Q32+S32+U32+Z32+X32+Y32</f>
        <v>1384329.14</v>
      </c>
      <c r="P32" s="242"/>
      <c r="Q32" s="61">
        <v>441735.11000000004</v>
      </c>
      <c r="R32" s="242"/>
      <c r="S32" s="61">
        <v>514886.07999999996</v>
      </c>
      <c r="T32" s="242"/>
      <c r="U32" s="61">
        <v>421537.95</v>
      </c>
      <c r="V32" s="242"/>
      <c r="W32" s="52">
        <v>57758.76</v>
      </c>
      <c r="X32" s="61">
        <v>0</v>
      </c>
      <c r="Y32" s="61">
        <v>0</v>
      </c>
      <c r="Z32" s="61">
        <v>6170</v>
      </c>
      <c r="AA32" s="61">
        <v>0</v>
      </c>
      <c r="AB32" s="282">
        <v>272</v>
      </c>
      <c r="AD32" s="64">
        <f>C32-'Adult '!E30</f>
        <v>34083682.32999999</v>
      </c>
      <c r="AE32" s="24">
        <f>I32-'Adult '!K30</f>
        <v>1902756.1899999995</v>
      </c>
      <c r="AF32" s="24">
        <f>O32-U32-'Adult '!J30-'Adult '!O30-X32-Y32-Z32</f>
        <v>950837.4199999999</v>
      </c>
    </row>
    <row r="33" spans="1:32" ht="12.75">
      <c r="A33" s="65" t="s">
        <v>31</v>
      </c>
      <c r="B33" s="61">
        <f>+C33+I33+O33</f>
        <v>76246582.32</v>
      </c>
      <c r="C33" s="61">
        <f>SUM(D33:G33)</f>
        <v>70122502.17999999</v>
      </c>
      <c r="D33" s="61">
        <v>998890.16</v>
      </c>
      <c r="E33" s="61">
        <v>7281846.600000001</v>
      </c>
      <c r="F33" s="61">
        <v>58089497.9</v>
      </c>
      <c r="G33" s="61">
        <v>3752267.52</v>
      </c>
      <c r="H33" s="61"/>
      <c r="I33" s="61">
        <f>SUM(J33:L33)</f>
        <v>4690695.63</v>
      </c>
      <c r="J33" s="52">
        <v>813637.9500000001</v>
      </c>
      <c r="K33" s="91">
        <v>298249.85</v>
      </c>
      <c r="L33" s="61">
        <v>3578807.83</v>
      </c>
      <c r="M33" s="242"/>
      <c r="N33" s="242"/>
      <c r="O33" s="61">
        <f>+Q33+S33+U33+Z33+X33+Y33</f>
        <v>1433384.5100000002</v>
      </c>
      <c r="P33" s="242"/>
      <c r="Q33" s="61">
        <v>982801.6800000002</v>
      </c>
      <c r="R33" s="242"/>
      <c r="S33" s="61">
        <v>360287.02999999997</v>
      </c>
      <c r="T33" s="242"/>
      <c r="U33" s="61">
        <v>61660.630000000005</v>
      </c>
      <c r="V33" s="242"/>
      <c r="W33" s="52">
        <v>113209</v>
      </c>
      <c r="X33" s="61">
        <v>0</v>
      </c>
      <c r="Y33" s="61">
        <v>0</v>
      </c>
      <c r="Z33" s="61">
        <v>28635.17</v>
      </c>
      <c r="AA33" s="61">
        <f>357+4136.14</f>
        <v>4493.14</v>
      </c>
      <c r="AB33" s="286">
        <v>4493.14</v>
      </c>
      <c r="AD33" s="64">
        <f>C33-'Adult '!E31</f>
        <v>69831594.53999999</v>
      </c>
      <c r="AE33" s="24">
        <f>I33-'Adult '!K31</f>
        <v>4676681.37</v>
      </c>
      <c r="AF33" s="24">
        <f>O33-U33-'Adult '!J31-'Adult '!O31-X33-Y33-Z33</f>
        <v>1305198.6400000004</v>
      </c>
    </row>
    <row r="34" spans="1:32" ht="12.75">
      <c r="A34" s="65" t="s">
        <v>32</v>
      </c>
      <c r="B34" s="61">
        <f>+C34+I34+O34</f>
        <v>18178246.51</v>
      </c>
      <c r="C34" s="61">
        <f>SUM(D34:G34)</f>
        <v>15466459.170000002</v>
      </c>
      <c r="D34" s="61">
        <v>357233.41</v>
      </c>
      <c r="E34" s="61">
        <v>2428006.3600000003</v>
      </c>
      <c r="F34" s="61">
        <v>11631715.74</v>
      </c>
      <c r="G34" s="61">
        <v>1049503.66</v>
      </c>
      <c r="H34" s="61"/>
      <c r="I34" s="61">
        <f>SUM(J34:L34)</f>
        <v>1072958.4100000001</v>
      </c>
      <c r="J34" s="52">
        <v>183919.62</v>
      </c>
      <c r="K34" s="91">
        <v>0</v>
      </c>
      <c r="L34" s="61">
        <v>889038.7900000002</v>
      </c>
      <c r="M34" s="242"/>
      <c r="N34" s="242"/>
      <c r="O34" s="61">
        <f>+Q34+S34+U34+Z34+X34+Y34</f>
        <v>1638828.9300000002</v>
      </c>
      <c r="P34" s="242"/>
      <c r="Q34" s="61">
        <v>399129.83</v>
      </c>
      <c r="R34" s="242"/>
      <c r="S34" s="61">
        <v>283305.77999999997</v>
      </c>
      <c r="T34" s="242"/>
      <c r="U34" s="61">
        <v>956393.3200000001</v>
      </c>
      <c r="V34" s="242"/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D34" s="64">
        <f>C34-'Adult '!E32</f>
        <v>15284126.570000002</v>
      </c>
      <c r="AE34" s="24">
        <f>I34-'Adult '!K32</f>
        <v>1055197.6500000001</v>
      </c>
      <c r="AF34" s="24">
        <f>O34-U34-'Adult '!J32-'Adult '!O32-X34-Y34-Z34</f>
        <v>660039.6300000001</v>
      </c>
    </row>
    <row r="35" spans="1:32" ht="12.75">
      <c r="A35" s="65"/>
      <c r="B35" s="61"/>
      <c r="C35" s="61"/>
      <c r="D35" s="242"/>
      <c r="E35" s="242"/>
      <c r="F35" s="242"/>
      <c r="G35" s="245"/>
      <c r="H35" s="61"/>
      <c r="I35" s="61"/>
      <c r="J35" s="242"/>
      <c r="K35" s="246"/>
      <c r="L35" s="242"/>
      <c r="M35" s="242"/>
      <c r="N35" s="242"/>
      <c r="O35" s="61"/>
      <c r="P35" s="242"/>
      <c r="Q35" s="242"/>
      <c r="R35" s="242"/>
      <c r="S35" s="242"/>
      <c r="T35" s="242"/>
      <c r="U35" s="242"/>
      <c r="V35" s="242"/>
      <c r="W35" s="61"/>
      <c r="X35" s="61"/>
      <c r="Y35" s="61"/>
      <c r="Z35" s="61"/>
      <c r="AA35" s="61"/>
      <c r="AD35" s="64"/>
      <c r="AE35" s="24"/>
      <c r="AF35" s="24"/>
    </row>
    <row r="36" spans="1:32" ht="12.75">
      <c r="A36" s="65" t="s">
        <v>33</v>
      </c>
      <c r="B36" s="61">
        <f>+C36+I36+O36</f>
        <v>21245689.1</v>
      </c>
      <c r="C36" s="61">
        <f>SUM(D36:G36)</f>
        <v>18777031.43</v>
      </c>
      <c r="D36" s="61">
        <v>391905.52999999997</v>
      </c>
      <c r="E36" s="61">
        <v>18823.31</v>
      </c>
      <c r="F36" s="91">
        <v>18359090.4</v>
      </c>
      <c r="G36" s="61">
        <v>7212.19</v>
      </c>
      <c r="H36" s="61"/>
      <c r="I36" s="61">
        <f>SUM(J36:L36)</f>
        <v>1391979.07</v>
      </c>
      <c r="J36" s="52">
        <v>277584.84</v>
      </c>
      <c r="K36" s="61">
        <v>108597.03</v>
      </c>
      <c r="L36" s="61">
        <v>1005797.2000000001</v>
      </c>
      <c r="M36" s="242"/>
      <c r="N36" s="242"/>
      <c r="O36" s="61">
        <f>+Q36+S36+U36+Z36+X36+Y36</f>
        <v>1076678.5999999999</v>
      </c>
      <c r="P36" s="242"/>
      <c r="Q36" s="61">
        <v>399464.82999999996</v>
      </c>
      <c r="R36" s="242"/>
      <c r="S36" s="61">
        <v>166314.58000000002</v>
      </c>
      <c r="T36" s="242"/>
      <c r="U36" s="61">
        <v>467764.95</v>
      </c>
      <c r="V36" s="242"/>
      <c r="W36" s="61">
        <v>1759.11</v>
      </c>
      <c r="X36" s="61">
        <v>0</v>
      </c>
      <c r="Y36" s="61">
        <v>0</v>
      </c>
      <c r="Z36" s="61">
        <v>43134.240000000005</v>
      </c>
      <c r="AA36" s="61">
        <v>0</v>
      </c>
      <c r="AD36" s="64">
        <f>C36-'Adult '!E34</f>
        <v>18777031.43</v>
      </c>
      <c r="AE36" s="24">
        <f>I36-'Adult '!K34</f>
        <v>1391979.07</v>
      </c>
      <c r="AF36" s="24">
        <f>O36-U36-'Adult '!J34-'Adult '!O34-X36-Y36-Z36</f>
        <v>565779.4099999999</v>
      </c>
    </row>
    <row r="37" spans="1:32" ht="12.75">
      <c r="A37" s="65" t="s">
        <v>34</v>
      </c>
      <c r="B37" s="61">
        <f>+C37+I37+O37</f>
        <v>109233714.39000003</v>
      </c>
      <c r="C37" s="61">
        <f>SUM(D37:G37)</f>
        <v>96936013.34000003</v>
      </c>
      <c r="D37" s="61">
        <v>1696323.8300000003</v>
      </c>
      <c r="E37" s="61">
        <v>2173183.21</v>
      </c>
      <c r="F37" s="61">
        <v>90921153.29000002</v>
      </c>
      <c r="G37" s="61">
        <v>2145353.01</v>
      </c>
      <c r="H37" s="61"/>
      <c r="I37" s="61">
        <f>SUM(J37:L37)</f>
        <v>8397065.660000002</v>
      </c>
      <c r="J37" s="52">
        <v>1970734.3599999999</v>
      </c>
      <c r="K37" s="91">
        <v>7988.86</v>
      </c>
      <c r="L37" s="61">
        <v>6418342.440000001</v>
      </c>
      <c r="M37" s="242"/>
      <c r="N37" s="242"/>
      <c r="O37" s="61">
        <f>+Q37+S37+U37+Z37+X37+Y37</f>
        <v>3900635.39</v>
      </c>
      <c r="P37" s="242"/>
      <c r="Q37" s="61">
        <v>1699640.5999999999</v>
      </c>
      <c r="R37" s="242"/>
      <c r="S37" s="61">
        <v>1140247.82</v>
      </c>
      <c r="T37" s="242"/>
      <c r="U37" s="61">
        <v>878127.12</v>
      </c>
      <c r="V37" s="242"/>
      <c r="W37" s="61">
        <v>62381</v>
      </c>
      <c r="X37" s="61">
        <v>0</v>
      </c>
      <c r="Y37" s="61">
        <v>0</v>
      </c>
      <c r="Z37" s="61">
        <v>182619.85</v>
      </c>
      <c r="AA37" s="61">
        <v>91162.86</v>
      </c>
      <c r="AB37" s="282">
        <v>178369.3</v>
      </c>
      <c r="AD37" s="64">
        <f>C37-'Adult '!E35</f>
        <v>96936013.34000003</v>
      </c>
      <c r="AE37" s="24">
        <f>I37-'Adult '!K35</f>
        <v>8397065.660000002</v>
      </c>
      <c r="AF37" s="24">
        <f>O37-U37-'Adult '!J35-'Adult '!O35-X37-Y37-Z37</f>
        <v>2839888.42</v>
      </c>
    </row>
    <row r="38" spans="1:32" ht="12.75">
      <c r="A38" s="65" t="s">
        <v>35</v>
      </c>
      <c r="B38" s="61">
        <f>+C38+I38+O38</f>
        <v>76672971.06</v>
      </c>
      <c r="C38" s="61">
        <f>SUM(D38:G38)</f>
        <v>70340938.47</v>
      </c>
      <c r="D38" s="61">
        <v>1500595.24</v>
      </c>
      <c r="E38" s="61">
        <v>1281389.24</v>
      </c>
      <c r="F38" s="61">
        <v>63804134.68</v>
      </c>
      <c r="G38" s="61">
        <v>3754819.3099999996</v>
      </c>
      <c r="H38" s="61"/>
      <c r="I38" s="61">
        <f>SUM(J38:L38)</f>
        <v>4159147.26</v>
      </c>
      <c r="J38" s="52">
        <v>994266.8899999999</v>
      </c>
      <c r="K38" s="91">
        <v>255690.93</v>
      </c>
      <c r="L38" s="61">
        <v>2909189.44</v>
      </c>
      <c r="M38" s="242"/>
      <c r="N38" s="242"/>
      <c r="O38" s="61">
        <f>+Q38+S38+U38+Z38+X38+Y38</f>
        <v>2172885.3299999996</v>
      </c>
      <c r="P38" s="242"/>
      <c r="Q38" s="61">
        <v>1296222.48</v>
      </c>
      <c r="R38" s="242"/>
      <c r="S38" s="61">
        <v>567322.34</v>
      </c>
      <c r="T38" s="242"/>
      <c r="U38" s="91">
        <v>269094.63</v>
      </c>
      <c r="V38" s="242"/>
      <c r="W38" s="61">
        <v>67792</v>
      </c>
      <c r="X38" s="61">
        <v>0</v>
      </c>
      <c r="Y38" s="61">
        <v>0</v>
      </c>
      <c r="Z38" s="61">
        <v>40245.88</v>
      </c>
      <c r="AA38" s="61">
        <v>0</v>
      </c>
      <c r="AD38" s="64">
        <f>C38-'Adult '!E36</f>
        <v>69770848.92</v>
      </c>
      <c r="AE38" s="24">
        <f>I38-'Adult '!K36</f>
        <v>4144629.0199999996</v>
      </c>
      <c r="AF38" s="24">
        <f>O38-U38-'Adult '!J36-'Adult '!O36-X38-Y38-Z38</f>
        <v>1860791.6999999997</v>
      </c>
    </row>
    <row r="39" spans="1:32" s="6" customFormat="1" ht="12.75">
      <c r="A39" s="71" t="s">
        <v>36</v>
      </c>
      <c r="B39" s="56">
        <f>+C39+I39+O39</f>
        <v>46268199.260000005</v>
      </c>
      <c r="C39" s="56">
        <f>SUM(D39:G39)</f>
        <v>41966312.78</v>
      </c>
      <c r="D39" s="56">
        <v>919401.1200000001</v>
      </c>
      <c r="E39" s="56">
        <v>5561459.510000001</v>
      </c>
      <c r="F39" s="56">
        <v>33274494.56</v>
      </c>
      <c r="G39" s="56">
        <v>2210957.59</v>
      </c>
      <c r="H39" s="56"/>
      <c r="I39" s="56">
        <f>SUM(J39:L39)</f>
        <v>2505993.24</v>
      </c>
      <c r="J39" s="56">
        <v>414295.88</v>
      </c>
      <c r="K39" s="170">
        <v>71465.02</v>
      </c>
      <c r="L39" s="56">
        <v>2020232.3400000003</v>
      </c>
      <c r="M39" s="242"/>
      <c r="N39" s="247"/>
      <c r="O39" s="56">
        <f>+Q39+S39+U39+Z39+X39+Y39</f>
        <v>1795893.24</v>
      </c>
      <c r="P39" s="247"/>
      <c r="Q39" s="56">
        <v>902071.04</v>
      </c>
      <c r="R39" s="247"/>
      <c r="S39" s="56">
        <v>712648.1400000001</v>
      </c>
      <c r="T39" s="247"/>
      <c r="U39" s="56">
        <v>177229.38</v>
      </c>
      <c r="V39" s="247"/>
      <c r="W39" s="56">
        <v>108294</v>
      </c>
      <c r="X39" s="56">
        <v>0</v>
      </c>
      <c r="Y39" s="56">
        <v>0</v>
      </c>
      <c r="Z39" s="56">
        <v>3944.6800000000003</v>
      </c>
      <c r="AA39" s="56">
        <v>0</v>
      </c>
      <c r="AB39" s="282"/>
      <c r="AC39" s="248"/>
      <c r="AD39" s="64">
        <f>C39-'Adult '!E37</f>
        <v>41704905.69</v>
      </c>
      <c r="AE39" s="24">
        <f>I39-'Adult '!K37</f>
        <v>2494876.02</v>
      </c>
      <c r="AF39" s="24">
        <f>O39-U39-'Adult '!J37-'Adult '!O37-X39-Y39-Z39</f>
        <v>1611187.63</v>
      </c>
    </row>
    <row r="40" spans="1:32" ht="12.75">
      <c r="A40" s="6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171"/>
      <c r="M40" s="171"/>
      <c r="N40" s="171"/>
      <c r="O40" s="184" t="s">
        <v>262</v>
      </c>
      <c r="P40" s="61" t="s">
        <v>228</v>
      </c>
      <c r="Q40" s="171"/>
      <c r="R40" s="171"/>
      <c r="S40" s="61"/>
      <c r="T40" s="61"/>
      <c r="U40" s="61"/>
      <c r="V40" s="61"/>
      <c r="W40" s="61"/>
      <c r="X40" s="61"/>
      <c r="Y40" s="61"/>
      <c r="Z40" s="61"/>
      <c r="AA40" s="61"/>
      <c r="AD40" s="53"/>
      <c r="AE40" s="53"/>
      <c r="AF40" s="53"/>
    </row>
    <row r="41" spans="1:32" ht="12.75">
      <c r="A41" s="65"/>
      <c r="B41" s="61"/>
      <c r="C41" s="91"/>
      <c r="D41" s="61"/>
      <c r="E41" s="61"/>
      <c r="F41" s="61"/>
      <c r="G41" s="61"/>
      <c r="H41" s="61"/>
      <c r="I41" s="61"/>
      <c r="J41" s="61"/>
      <c r="K41" s="61"/>
      <c r="L41" s="171"/>
      <c r="M41" s="171"/>
      <c r="N41" s="171"/>
      <c r="O41" s="133" t="s">
        <v>195</v>
      </c>
      <c r="P41" s="61" t="s">
        <v>263</v>
      </c>
      <c r="Q41" s="171"/>
      <c r="R41" s="171"/>
      <c r="S41" s="61"/>
      <c r="T41" s="61"/>
      <c r="U41" s="61"/>
      <c r="V41" s="61"/>
      <c r="W41" s="61"/>
      <c r="X41" s="61"/>
      <c r="Y41" s="61"/>
      <c r="Z41" s="61"/>
      <c r="AA41" s="61"/>
      <c r="AD41" s="53"/>
      <c r="AE41" s="53"/>
      <c r="AF41" s="53"/>
    </row>
    <row r="42" spans="1:32" ht="12.75">
      <c r="A42" s="6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 t="s">
        <v>264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D42" s="53"/>
      <c r="AE42" s="53"/>
      <c r="AF42" s="53"/>
    </row>
    <row r="43" spans="1:32" ht="12.75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61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174"/>
      <c r="AD43" s="53"/>
      <c r="AE43" s="53"/>
      <c r="AF43" s="53"/>
    </row>
    <row r="44" spans="1:32" ht="12.75">
      <c r="A44" s="6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D44" s="53"/>
      <c r="AE44" s="53"/>
      <c r="AF44" s="53"/>
    </row>
    <row r="47" ht="12.75">
      <c r="O47" s="139"/>
    </row>
  </sheetData>
  <sheetProtection password="CAF5" sheet="1" objects="1" scenarios="1"/>
  <mergeCells count="13">
    <mergeCell ref="O4:AA4"/>
    <mergeCell ref="AA6:AA9"/>
    <mergeCell ref="Y8:Y9"/>
    <mergeCell ref="G8:G9"/>
    <mergeCell ref="N43:Z43"/>
    <mergeCell ref="A43:L43"/>
    <mergeCell ref="A2:L2"/>
    <mergeCell ref="W7:Z7"/>
    <mergeCell ref="O6:Z6"/>
    <mergeCell ref="A4:L4"/>
    <mergeCell ref="C6:G6"/>
    <mergeCell ref="I6:L6"/>
    <mergeCell ref="O2:AA2"/>
  </mergeCells>
  <printOptions horizontalCentered="1"/>
  <pageMargins left="0.18" right="0.14" top="0.87" bottom="0.72" header="0.67" footer="0.5"/>
  <pageSetup firstPageNumber="5" useFirstPageNumber="1" fitToWidth="2" fitToHeight="1" horizontalDpi="600" verticalDpi="600" orientation="landscape" scale="80" r:id="rId1"/>
  <headerFooter alignWithMargins="0">
    <oddFooter>&amp;L&amp;"Lucida Sans,Italic"&amp;9MSDE-LFRO  09 / 2010&amp;C- &amp;P -&amp;R&amp;"Lucida Sans,Italic"&amp;9Selected Financial Data - Part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28">
      <selection activeCell="A27" sqref="A27"/>
    </sheetView>
  </sheetViews>
  <sheetFormatPr defaultColWidth="9.140625" defaultRowHeight="12.75"/>
  <cols>
    <col min="1" max="1" width="16.28125" style="85" customWidth="1"/>
    <col min="2" max="2" width="13.00390625" style="85" customWidth="1"/>
    <col min="3" max="3" width="0.9921875" style="85" customWidth="1"/>
    <col min="4" max="4" width="13.8515625" style="156" customWidth="1"/>
    <col min="5" max="5" width="14.8515625" style="156" customWidth="1"/>
    <col min="6" max="6" width="10.421875" style="156" customWidth="1"/>
    <col min="7" max="7" width="11.28125" style="156" customWidth="1"/>
    <col min="8" max="8" width="12.00390625" style="156" customWidth="1"/>
    <col min="9" max="9" width="14.28125" style="156" customWidth="1"/>
    <col min="10" max="10" width="11.28125" style="156" customWidth="1"/>
    <col min="11" max="11" width="10.57421875" style="156" customWidth="1"/>
    <col min="12" max="12" width="11.57421875" style="156" customWidth="1"/>
    <col min="13" max="13" width="11.28125" style="156" customWidth="1"/>
    <col min="14" max="14" width="13.57421875" style="156" customWidth="1"/>
    <col min="15" max="15" width="11.140625" style="156" customWidth="1"/>
    <col min="16" max="16" width="9.28125" style="156" customWidth="1"/>
    <col min="17" max="17" width="0.9921875" style="156" customWidth="1"/>
    <col min="18" max="18" width="12.28125" style="156" customWidth="1"/>
  </cols>
  <sheetData>
    <row r="1" spans="1:18" ht="12.75">
      <c r="A1" s="336" t="s">
        <v>156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18" ht="12.75">
      <c r="A2" s="40"/>
      <c r="B2" s="7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329" t="s">
        <v>272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ht="13.5" thickBot="1">
      <c r="A4" s="178"/>
      <c r="B4" s="178"/>
      <c r="C4" s="17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78"/>
      <c r="R4" s="178"/>
    </row>
    <row r="5" spans="1:18" ht="13.5" thickTop="1">
      <c r="A5" s="65" t="s">
        <v>37</v>
      </c>
      <c r="B5" s="65"/>
      <c r="C5" s="65"/>
      <c r="D5" s="337" t="s">
        <v>157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65"/>
      <c r="R5" s="176" t="s">
        <v>158</v>
      </c>
    </row>
    <row r="6" spans="1:18" ht="13.5" thickBot="1">
      <c r="A6" s="65" t="s">
        <v>38</v>
      </c>
      <c r="B6" s="176" t="s">
        <v>159</v>
      </c>
      <c r="C6" s="176"/>
      <c r="D6" s="176"/>
      <c r="E6" s="189" t="s">
        <v>40</v>
      </c>
      <c r="F6" s="177"/>
      <c r="G6" s="177"/>
      <c r="H6" s="177"/>
      <c r="I6" s="177"/>
      <c r="J6" s="176" t="s">
        <v>174</v>
      </c>
      <c r="K6" s="338" t="s">
        <v>59</v>
      </c>
      <c r="L6" s="338"/>
      <c r="M6" s="338"/>
      <c r="N6" s="338"/>
      <c r="O6" s="190" t="s">
        <v>166</v>
      </c>
      <c r="P6" s="176"/>
      <c r="Q6" s="176"/>
      <c r="R6" s="176" t="s">
        <v>160</v>
      </c>
    </row>
    <row r="7" spans="1:18" ht="13.5" thickBot="1">
      <c r="A7" s="71" t="s">
        <v>39</v>
      </c>
      <c r="B7" s="191" t="s">
        <v>11</v>
      </c>
      <c r="C7" s="191"/>
      <c r="D7" s="191" t="s">
        <v>11</v>
      </c>
      <c r="E7" s="192" t="s">
        <v>223</v>
      </c>
      <c r="F7" s="107" t="s">
        <v>42</v>
      </c>
      <c r="G7" s="181" t="s">
        <v>7</v>
      </c>
      <c r="H7" s="107" t="s">
        <v>221</v>
      </c>
      <c r="I7" s="107" t="s">
        <v>222</v>
      </c>
      <c r="J7" s="191" t="s">
        <v>169</v>
      </c>
      <c r="K7" s="191" t="s">
        <v>94</v>
      </c>
      <c r="L7" s="191" t="s">
        <v>200</v>
      </c>
      <c r="M7" s="193" t="s">
        <v>201</v>
      </c>
      <c r="N7" s="191" t="s">
        <v>180</v>
      </c>
      <c r="O7" s="191" t="s">
        <v>173</v>
      </c>
      <c r="P7" s="335" t="s">
        <v>9</v>
      </c>
      <c r="Q7" s="335"/>
      <c r="R7" s="191" t="s">
        <v>161</v>
      </c>
    </row>
    <row r="8" spans="1:18" s="14" customFormat="1" ht="12.75">
      <c r="A8" s="182" t="s">
        <v>13</v>
      </c>
      <c r="B8" s="185">
        <f>SUM(B10:B37)</f>
        <v>5374110.080000001</v>
      </c>
      <c r="C8" s="187"/>
      <c r="D8" s="185">
        <f aca="true" t="shared" si="0" ref="D8:P8">SUM(D10:D37)</f>
        <v>4755913.570000001</v>
      </c>
      <c r="E8" s="185">
        <f t="shared" si="0"/>
        <v>4255833.05</v>
      </c>
      <c r="F8" s="185">
        <f t="shared" si="0"/>
        <v>21736.53</v>
      </c>
      <c r="G8" s="185">
        <f t="shared" si="0"/>
        <v>1419927.86</v>
      </c>
      <c r="H8" s="185">
        <f t="shared" si="0"/>
        <v>2690327.15</v>
      </c>
      <c r="I8" s="185">
        <f t="shared" si="0"/>
        <v>123841.51</v>
      </c>
      <c r="J8" s="185">
        <f t="shared" si="0"/>
        <v>52502.51</v>
      </c>
      <c r="K8" s="185">
        <f t="shared" si="0"/>
        <v>298871.89999999997</v>
      </c>
      <c r="L8" s="185">
        <f t="shared" si="0"/>
        <v>73890.01</v>
      </c>
      <c r="M8" s="186">
        <f t="shared" si="0"/>
        <v>0</v>
      </c>
      <c r="N8" s="185">
        <f t="shared" si="0"/>
        <v>224981.89000000004</v>
      </c>
      <c r="O8" s="185">
        <f t="shared" si="0"/>
        <v>109898.32</v>
      </c>
      <c r="P8" s="185">
        <f t="shared" si="0"/>
        <v>38807.79</v>
      </c>
      <c r="Q8" s="187"/>
      <c r="R8" s="185">
        <f>SUM(R10:R37)</f>
        <v>618196.51</v>
      </c>
    </row>
    <row r="9" spans="1:18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67"/>
      <c r="N9" s="65"/>
      <c r="O9" s="65"/>
      <c r="P9" s="65"/>
      <c r="Q9" s="65"/>
      <c r="R9" s="65"/>
    </row>
    <row r="10" spans="1:18" ht="12.75">
      <c r="A10" s="64" t="s">
        <v>14</v>
      </c>
      <c r="B10" s="61">
        <f>SUM(D10+R10)</f>
        <v>297899.45999999996</v>
      </c>
      <c r="C10" s="61"/>
      <c r="D10" s="61">
        <f>SUM(E10)+J10+K10+O10+P10</f>
        <v>279072.79</v>
      </c>
      <c r="E10" s="61">
        <f>SUM(F10:I10)</f>
        <v>236274.7</v>
      </c>
      <c r="F10" s="61">
        <v>0</v>
      </c>
      <c r="G10" s="61">
        <v>8560.23</v>
      </c>
      <c r="H10" s="61">
        <v>214985.7</v>
      </c>
      <c r="I10" s="61">
        <v>12728.77</v>
      </c>
      <c r="J10" s="61">
        <v>8364.45</v>
      </c>
      <c r="K10" s="61">
        <f>L10+M10+N10</f>
        <v>26190.91</v>
      </c>
      <c r="L10" s="61">
        <v>0</v>
      </c>
      <c r="M10" s="61">
        <v>0</v>
      </c>
      <c r="N10" s="61">
        <v>26190.91</v>
      </c>
      <c r="O10" s="61">
        <v>7617.73</v>
      </c>
      <c r="P10" s="61">
        <v>625</v>
      </c>
      <c r="Q10" s="61">
        <v>0</v>
      </c>
      <c r="R10" s="61">
        <v>18826.67</v>
      </c>
    </row>
    <row r="11" spans="1:18" ht="12.75">
      <c r="A11" s="64" t="s">
        <v>15</v>
      </c>
      <c r="B11" s="61">
        <f>SUM(D11+R11)</f>
        <v>260650.77999999997</v>
      </c>
      <c r="C11" s="61"/>
      <c r="D11" s="61">
        <f>SUM(E11)+J11+K11+O11+P11</f>
        <v>228611.56999999998</v>
      </c>
      <c r="E11" s="61">
        <f>SUM(F11:I11)</f>
        <v>190965.94</v>
      </c>
      <c r="F11" s="60">
        <v>0</v>
      </c>
      <c r="G11" s="61">
        <v>80030.94</v>
      </c>
      <c r="H11" s="61">
        <v>110935</v>
      </c>
      <c r="I11" s="61">
        <v>0</v>
      </c>
      <c r="J11" s="61">
        <v>2598.36</v>
      </c>
      <c r="K11" s="61">
        <f>L11+M11+N11</f>
        <v>16862</v>
      </c>
      <c r="L11" s="61">
        <v>0</v>
      </c>
      <c r="M11" s="61">
        <v>0</v>
      </c>
      <c r="N11" s="61">
        <v>16862</v>
      </c>
      <c r="O11" s="61">
        <v>8230</v>
      </c>
      <c r="P11" s="61">
        <v>9955.27</v>
      </c>
      <c r="Q11" s="61"/>
      <c r="R11" s="52">
        <v>32039.21</v>
      </c>
    </row>
    <row r="12" spans="1:18" ht="12.75">
      <c r="A12" s="64" t="s">
        <v>16</v>
      </c>
      <c r="B12" s="61">
        <f>SUM(D12+R12)</f>
        <v>0</v>
      </c>
      <c r="C12" s="61"/>
      <c r="D12" s="61">
        <f>SUM(E12)+J12+K12+O12+P12</f>
        <v>0</v>
      </c>
      <c r="E12" s="61">
        <f>SUM(F12:I12)</f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f>L12+M12+N12</f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/>
      <c r="R12" s="61">
        <v>0</v>
      </c>
    </row>
    <row r="13" spans="1:18" ht="12.75">
      <c r="A13" s="64" t="s">
        <v>162</v>
      </c>
      <c r="B13" s="61">
        <f>SUM(D13+R13)</f>
        <v>360931.82000000007</v>
      </c>
      <c r="C13" s="61"/>
      <c r="D13" s="61">
        <f>SUM(E13)+J13+K13+O13+P13</f>
        <v>333960.04000000004</v>
      </c>
      <c r="E13" s="61">
        <f>SUM(F13:I13)</f>
        <v>316534.15</v>
      </c>
      <c r="F13" s="268">
        <v>0</v>
      </c>
      <c r="G13" s="61">
        <v>179279.94</v>
      </c>
      <c r="H13" s="61">
        <v>137254.21</v>
      </c>
      <c r="I13" s="61">
        <v>0</v>
      </c>
      <c r="J13" s="61">
        <v>4825.1900000000005</v>
      </c>
      <c r="K13" s="61">
        <f>L13+M13+N13</f>
        <v>5121.8</v>
      </c>
      <c r="L13" s="61">
        <v>0</v>
      </c>
      <c r="M13" s="61">
        <v>0</v>
      </c>
      <c r="N13" s="211">
        <v>5121.8</v>
      </c>
      <c r="O13" s="61">
        <v>7478.9</v>
      </c>
      <c r="P13" s="61">
        <v>0</v>
      </c>
      <c r="Q13" s="61"/>
      <c r="R13" s="61">
        <v>26971.78</v>
      </c>
    </row>
    <row r="14" spans="1:18" ht="12.75">
      <c r="A14" s="64" t="s">
        <v>18</v>
      </c>
      <c r="B14" s="61">
        <f aca="true" t="shared" si="1" ref="B14:B37">SUM(D14+R14)</f>
        <v>417674.06</v>
      </c>
      <c r="C14" s="61"/>
      <c r="D14" s="61">
        <f>SUM(E14)+J14+K14+O14+P14</f>
        <v>372370.44</v>
      </c>
      <c r="E14" s="61">
        <f>SUM(F14:I14)</f>
        <v>336854.94</v>
      </c>
      <c r="F14" s="61">
        <v>0</v>
      </c>
      <c r="G14" s="91">
        <v>44355.13</v>
      </c>
      <c r="H14" s="61">
        <v>291867.81</v>
      </c>
      <c r="I14" s="61">
        <v>632</v>
      </c>
      <c r="J14" s="61">
        <v>1325</v>
      </c>
      <c r="K14" s="61">
        <f>L14+M14+N14</f>
        <v>20753.739999999998</v>
      </c>
      <c r="L14" s="61">
        <v>0</v>
      </c>
      <c r="M14" s="61">
        <v>0</v>
      </c>
      <c r="N14" s="61">
        <v>20753.739999999998</v>
      </c>
      <c r="O14" s="61">
        <v>4502.82</v>
      </c>
      <c r="P14" s="61">
        <v>8933.94</v>
      </c>
      <c r="Q14" s="61"/>
      <c r="R14" s="253">
        <v>45303.62000000001</v>
      </c>
    </row>
    <row r="15" spans="1:18" ht="12.75">
      <c r="A15" s="6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2.75">
      <c r="A16" s="64" t="s">
        <v>19</v>
      </c>
      <c r="B16" s="61">
        <f t="shared" si="1"/>
        <v>0</v>
      </c>
      <c r="C16" s="61"/>
      <c r="D16" s="61">
        <f>SUM(E16)+J16+K16+O16+P16</f>
        <v>0</v>
      </c>
      <c r="E16" s="61">
        <f>SUM(F16:I16)</f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f>L16+M16+N16</f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/>
      <c r="R16" s="61">
        <v>0</v>
      </c>
    </row>
    <row r="17" spans="1:18" ht="12.75">
      <c r="A17" s="64" t="s">
        <v>20</v>
      </c>
      <c r="B17" s="61">
        <f t="shared" si="1"/>
        <v>0</v>
      </c>
      <c r="C17" s="61"/>
      <c r="D17" s="61">
        <f>SUM(E17)+J17+K17+O17+P17</f>
        <v>0</v>
      </c>
      <c r="E17" s="61">
        <f>SUM(F17:I17)</f>
        <v>0</v>
      </c>
      <c r="F17" s="61">
        <v>0</v>
      </c>
      <c r="G17" s="91">
        <v>0</v>
      </c>
      <c r="H17" s="61">
        <v>0</v>
      </c>
      <c r="I17" s="61">
        <v>0</v>
      </c>
      <c r="J17" s="61">
        <v>0</v>
      </c>
      <c r="K17" s="61">
        <f>L17+M17+N17</f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/>
      <c r="R17" s="61">
        <v>0</v>
      </c>
    </row>
    <row r="18" spans="1:18" ht="12.75">
      <c r="A18" s="64" t="s">
        <v>21</v>
      </c>
      <c r="B18" s="61">
        <f t="shared" si="1"/>
        <v>0</v>
      </c>
      <c r="C18" s="61"/>
      <c r="D18" s="61">
        <f>SUM(E18)+J18+K18+O18+P18</f>
        <v>0</v>
      </c>
      <c r="E18" s="61">
        <f>SUM(F18:I18)</f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f>L18+M18+N18</f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/>
      <c r="R18" s="61">
        <v>0</v>
      </c>
    </row>
    <row r="19" spans="1:18" ht="12.75">
      <c r="A19" s="64" t="s">
        <v>22</v>
      </c>
      <c r="B19" s="61">
        <f t="shared" si="1"/>
        <v>884024.93</v>
      </c>
      <c r="C19" s="61"/>
      <c r="D19" s="61">
        <f>SUM(E19)+J19+K19+O19+P19</f>
        <v>783683.4800000001</v>
      </c>
      <c r="E19" s="61">
        <f>SUM(F19:I19)</f>
        <v>721198.53</v>
      </c>
      <c r="F19" s="61">
        <v>0</v>
      </c>
      <c r="G19" s="61">
        <v>431790.37</v>
      </c>
      <c r="H19" s="61">
        <v>282151.38999999996</v>
      </c>
      <c r="I19" s="61">
        <v>7256.77</v>
      </c>
      <c r="J19" s="52">
        <v>362</v>
      </c>
      <c r="K19" s="61">
        <f>L19+M19+N19</f>
        <v>52921.18</v>
      </c>
      <c r="L19" s="61">
        <v>0</v>
      </c>
      <c r="M19" s="61">
        <v>0</v>
      </c>
      <c r="N19" s="61">
        <v>52921.18</v>
      </c>
      <c r="O19" s="61">
        <v>7099.77</v>
      </c>
      <c r="P19" s="61">
        <v>2102</v>
      </c>
      <c r="Q19" s="61"/>
      <c r="R19" s="61">
        <v>100341.45</v>
      </c>
    </row>
    <row r="20" spans="1:20" ht="12.75">
      <c r="A20" s="64" t="s">
        <v>23</v>
      </c>
      <c r="B20" s="61">
        <f t="shared" si="1"/>
        <v>135530.69</v>
      </c>
      <c r="C20" s="61"/>
      <c r="D20" s="61">
        <f>SUM(E20)+J20+K20+O20+P20</f>
        <v>114952.24</v>
      </c>
      <c r="E20" s="61">
        <f>SUM(F20:I20)</f>
        <v>111293.25</v>
      </c>
      <c r="F20" s="61">
        <v>0</v>
      </c>
      <c r="G20" s="61">
        <v>0</v>
      </c>
      <c r="H20" s="61">
        <v>50536.229999999996</v>
      </c>
      <c r="I20" s="61">
        <v>60757.02</v>
      </c>
      <c r="J20" s="61">
        <v>2120</v>
      </c>
      <c r="K20" s="61">
        <f>L20+M20+N20</f>
        <v>770.33</v>
      </c>
      <c r="L20" s="61">
        <v>0</v>
      </c>
      <c r="M20" s="61">
        <v>0</v>
      </c>
      <c r="N20" s="61">
        <v>770.33</v>
      </c>
      <c r="O20" s="61">
        <v>768.66</v>
      </c>
      <c r="P20" s="61">
        <v>0</v>
      </c>
      <c r="Q20" s="61"/>
      <c r="R20" s="61">
        <v>20578.449999999997</v>
      </c>
      <c r="T20" s="80"/>
    </row>
    <row r="21" spans="1:18" ht="12.75">
      <c r="A21" s="6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2"/>
      <c r="P21" s="61"/>
      <c r="Q21" s="61"/>
      <c r="R21" s="61"/>
    </row>
    <row r="22" spans="1:18" ht="12.75">
      <c r="A22" s="64" t="s">
        <v>24</v>
      </c>
      <c r="B22" s="61">
        <f>SUM(D22+R22)</f>
        <v>1079496.03</v>
      </c>
      <c r="C22" s="61"/>
      <c r="D22" s="61">
        <f>SUM(E22)+J22+K22+O22+P22</f>
        <v>985628.78</v>
      </c>
      <c r="E22" s="61">
        <f>SUM(F22:I22)</f>
        <v>844450.0000000001</v>
      </c>
      <c r="F22" s="61">
        <v>0</v>
      </c>
      <c r="G22" s="61">
        <v>84187.38</v>
      </c>
      <c r="H22" s="61">
        <v>753282.8600000001</v>
      </c>
      <c r="I22" s="61">
        <v>6979.76</v>
      </c>
      <c r="J22" s="52">
        <v>24413.34</v>
      </c>
      <c r="K22" s="61">
        <f>L22+M22+N22</f>
        <v>106425.31999999999</v>
      </c>
      <c r="L22" s="61">
        <v>73890.01</v>
      </c>
      <c r="M22" s="61">
        <v>0</v>
      </c>
      <c r="N22" s="61">
        <v>32535.31</v>
      </c>
      <c r="O22" s="52">
        <v>10340.119999999999</v>
      </c>
      <c r="P22" s="61">
        <v>0</v>
      </c>
      <c r="Q22" s="61"/>
      <c r="R22" s="61">
        <v>93867.25</v>
      </c>
    </row>
    <row r="23" spans="1:18" ht="12.75">
      <c r="A23" s="64" t="s">
        <v>25</v>
      </c>
      <c r="B23" s="61">
        <f t="shared" si="1"/>
        <v>0</v>
      </c>
      <c r="C23" s="61"/>
      <c r="D23" s="61">
        <f>SUM(E23)+J23+K23+O23+P23</f>
        <v>0</v>
      </c>
      <c r="E23" s="61">
        <f>SUM(F23:I23)</f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f>L23+M23+N23</f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/>
      <c r="R23" s="61">
        <v>0</v>
      </c>
    </row>
    <row r="24" spans="1:18" ht="12.75">
      <c r="A24" s="64" t="s">
        <v>26</v>
      </c>
      <c r="B24" s="61">
        <f t="shared" si="1"/>
        <v>0</v>
      </c>
      <c r="C24" s="61"/>
      <c r="D24" s="61">
        <f>SUM(E24)+J24+K24+O24+P24</f>
        <v>0</v>
      </c>
      <c r="E24" s="61">
        <f>SUM(F24:I24)</f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f>L24+M24+N24</f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61">
        <v>0</v>
      </c>
    </row>
    <row r="25" spans="1:18" ht="12.75">
      <c r="A25" s="64" t="s">
        <v>27</v>
      </c>
      <c r="B25" s="61">
        <f t="shared" si="1"/>
        <v>0</v>
      </c>
      <c r="C25" s="61"/>
      <c r="D25" s="61">
        <f>SUM(E25)+J25+K25+O25+P25</f>
        <v>0</v>
      </c>
      <c r="E25" s="61">
        <f>SUM(F25:I25)</f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f>L25+M25+N25</f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/>
      <c r="R25" s="61">
        <v>0</v>
      </c>
    </row>
    <row r="26" spans="1:18" ht="12.75">
      <c r="A26" s="64" t="s">
        <v>28</v>
      </c>
      <c r="B26" s="61">
        <f t="shared" si="1"/>
        <v>23601.67</v>
      </c>
      <c r="C26" s="61"/>
      <c r="D26" s="61">
        <f>SUM(E26)+J26+K26+O26+P26</f>
        <v>21951.379999999997</v>
      </c>
      <c r="E26" s="61">
        <f>SUM(F26:I26)</f>
        <v>21736.53</v>
      </c>
      <c r="F26" s="61">
        <v>21736.53</v>
      </c>
      <c r="G26" s="61">
        <v>0</v>
      </c>
      <c r="H26" s="61">
        <v>0</v>
      </c>
      <c r="I26" s="61">
        <v>0</v>
      </c>
      <c r="J26" s="52">
        <v>0</v>
      </c>
      <c r="K26" s="61">
        <f>L26+M26+N26</f>
        <v>214.85</v>
      </c>
      <c r="L26" s="61">
        <v>0</v>
      </c>
      <c r="M26" s="61">
        <v>0</v>
      </c>
      <c r="N26" s="61">
        <v>214.85</v>
      </c>
      <c r="O26" s="61">
        <v>0</v>
      </c>
      <c r="P26" s="61">
        <v>0</v>
      </c>
      <c r="Q26" s="61"/>
      <c r="R26" s="61">
        <v>1650.29</v>
      </c>
    </row>
    <row r="27" spans="1:18" ht="12.75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2.75">
      <c r="A28" s="64" t="s">
        <v>148</v>
      </c>
      <c r="B28" s="61">
        <f t="shared" si="1"/>
        <v>0</v>
      </c>
      <c r="C28" s="61"/>
      <c r="D28" s="61">
        <f>SUM(E28)+J28+K28+O28+P28</f>
        <v>0</v>
      </c>
      <c r="E28" s="61">
        <f>SUM(F28:I28)</f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f>L28+M28+N28</f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v>0</v>
      </c>
      <c r="T28" s="98"/>
    </row>
    <row r="29" spans="1:18" ht="12.75">
      <c r="A29" s="64" t="s">
        <v>29</v>
      </c>
      <c r="B29" s="61">
        <f t="shared" si="1"/>
        <v>418.59</v>
      </c>
      <c r="C29" s="61"/>
      <c r="D29" s="61">
        <f>SUM(E29)+J29+K29+O29+P29</f>
        <v>0</v>
      </c>
      <c r="E29" s="61">
        <f>SUM(F29:I29)</f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f>L29+M29+N29</f>
        <v>0</v>
      </c>
      <c r="L29" s="61">
        <v>0</v>
      </c>
      <c r="M29" s="61">
        <v>0</v>
      </c>
      <c r="N29" s="61">
        <v>0</v>
      </c>
      <c r="O29" s="61">
        <v>0</v>
      </c>
      <c r="P29" s="52">
        <v>0</v>
      </c>
      <c r="Q29" s="61"/>
      <c r="R29" s="61">
        <v>418.59</v>
      </c>
    </row>
    <row r="30" spans="1:18" ht="12.75">
      <c r="A30" s="64" t="s">
        <v>30</v>
      </c>
      <c r="B30" s="61">
        <f t="shared" si="1"/>
        <v>216006.01</v>
      </c>
      <c r="C30" s="61"/>
      <c r="D30" s="61">
        <f>SUM(E30)+J30+K30+O30+P30</f>
        <v>190731.19</v>
      </c>
      <c r="E30" s="61">
        <f>SUM(F30:I30)</f>
        <v>171788.13</v>
      </c>
      <c r="F30" s="61">
        <v>0</v>
      </c>
      <c r="G30" s="61">
        <v>110538.62999999999</v>
      </c>
      <c r="H30" s="61">
        <v>61249.5</v>
      </c>
      <c r="I30" s="61">
        <v>0</v>
      </c>
      <c r="J30" s="61">
        <v>0</v>
      </c>
      <c r="K30" s="61">
        <f>L30+M30+N30</f>
        <v>12201.29</v>
      </c>
      <c r="L30" s="61">
        <v>0</v>
      </c>
      <c r="M30" s="61">
        <v>0</v>
      </c>
      <c r="N30" s="61">
        <v>12201.29</v>
      </c>
      <c r="O30" s="61">
        <v>5783.7699999999995</v>
      </c>
      <c r="P30" s="61">
        <v>958</v>
      </c>
      <c r="Q30" s="61"/>
      <c r="R30" s="61">
        <v>25274.82</v>
      </c>
    </row>
    <row r="31" spans="1:18" ht="12.75">
      <c r="A31" s="64" t="s">
        <v>31</v>
      </c>
      <c r="B31" s="61">
        <f t="shared" si="1"/>
        <v>413332.29000000004</v>
      </c>
      <c r="C31" s="61"/>
      <c r="D31" s="61">
        <f>SUM(E31)+J31+K31+O31+P31</f>
        <v>342811.97000000003</v>
      </c>
      <c r="E31" s="61">
        <f>SUM(F31:I31)</f>
        <v>290907.64</v>
      </c>
      <c r="F31" s="61">
        <v>0</v>
      </c>
      <c r="G31" s="61">
        <v>290907.64</v>
      </c>
      <c r="H31" s="61">
        <v>0</v>
      </c>
      <c r="I31" s="61">
        <v>0</v>
      </c>
      <c r="J31" s="61">
        <v>310.05</v>
      </c>
      <c r="K31" s="61">
        <f>L31+M31+N31</f>
        <v>14014.259999999998</v>
      </c>
      <c r="L31" s="61">
        <v>0</v>
      </c>
      <c r="M31" s="61">
        <v>0</v>
      </c>
      <c r="N31" s="61">
        <v>14014.259999999998</v>
      </c>
      <c r="O31" s="252">
        <v>37580.020000000004</v>
      </c>
      <c r="P31" s="252">
        <v>0</v>
      </c>
      <c r="Q31" s="61"/>
      <c r="R31" s="61">
        <v>70520.31999999999</v>
      </c>
    </row>
    <row r="32" spans="1:18" s="98" customFormat="1" ht="12.75">
      <c r="A32" s="64" t="s">
        <v>32</v>
      </c>
      <c r="B32" s="61">
        <f t="shared" si="1"/>
        <v>259476.15000000002</v>
      </c>
      <c r="C32" s="61"/>
      <c r="D32" s="61">
        <f>SUM(E32)+J32+K32+O32+P32</f>
        <v>238722.92</v>
      </c>
      <c r="E32" s="61">
        <f>SUM(F32:I32)</f>
        <v>182332.6</v>
      </c>
      <c r="F32" s="61">
        <v>0</v>
      </c>
      <c r="G32" s="61">
        <v>182332.6</v>
      </c>
      <c r="H32" s="61">
        <v>0</v>
      </c>
      <c r="I32" s="61">
        <v>0</v>
      </c>
      <c r="J32" s="61">
        <v>3937.12</v>
      </c>
      <c r="K32" s="61">
        <f>L32+M32+N32</f>
        <v>17760.760000000002</v>
      </c>
      <c r="L32" s="61">
        <v>0</v>
      </c>
      <c r="M32" s="61">
        <v>0</v>
      </c>
      <c r="N32" s="61">
        <v>17760.760000000002</v>
      </c>
      <c r="O32" s="61">
        <v>18458.86</v>
      </c>
      <c r="P32" s="61">
        <v>16233.58</v>
      </c>
      <c r="Q32" s="61"/>
      <c r="R32" s="61">
        <v>20753.23</v>
      </c>
    </row>
    <row r="33" spans="1:18" ht="12.75">
      <c r="A33" s="6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2.75">
      <c r="A34" s="64" t="s">
        <v>33</v>
      </c>
      <c r="B34" s="61">
        <f t="shared" si="1"/>
        <v>0</v>
      </c>
      <c r="C34" s="61"/>
      <c r="D34" s="61">
        <f>SUM(E34)+J34+K34+O34+P34</f>
        <v>0</v>
      </c>
      <c r="E34" s="61">
        <f>SUM(F34:I34)</f>
        <v>0</v>
      </c>
      <c r="F34" s="61">
        <v>0</v>
      </c>
      <c r="G34" s="61">
        <v>0</v>
      </c>
      <c r="H34" s="61">
        <v>0</v>
      </c>
      <c r="I34" s="61">
        <v>0</v>
      </c>
      <c r="J34" s="52">
        <v>0</v>
      </c>
      <c r="K34" s="61">
        <f>L34+M34+N34</f>
        <v>0</v>
      </c>
      <c r="L34" s="61">
        <v>0</v>
      </c>
      <c r="M34" s="61">
        <v>0</v>
      </c>
      <c r="N34" s="52">
        <v>0</v>
      </c>
      <c r="O34" s="61">
        <v>0</v>
      </c>
      <c r="P34" s="61">
        <v>0</v>
      </c>
      <c r="Q34" s="61"/>
      <c r="R34" s="269">
        <v>0</v>
      </c>
    </row>
    <row r="35" spans="1:18" ht="12.75">
      <c r="A35" s="64" t="s">
        <v>34</v>
      </c>
      <c r="B35" s="61">
        <f t="shared" si="1"/>
        <v>0</v>
      </c>
      <c r="C35" s="61"/>
      <c r="D35" s="61">
        <f>SUM(E35)+J35+K35+O35+P35</f>
        <v>0</v>
      </c>
      <c r="E35" s="61">
        <f>SUM(F35:I35)</f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f>L35+M35+N35</f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61">
        <v>0</v>
      </c>
    </row>
    <row r="36" spans="1:18" ht="12.75">
      <c r="A36" s="64" t="s">
        <v>35</v>
      </c>
      <c r="B36" s="61">
        <f t="shared" si="1"/>
        <v>711782.49</v>
      </c>
      <c r="C36" s="61"/>
      <c r="D36" s="61">
        <f>SUM(E36)+J36+K36+O36+P36</f>
        <v>587360.91</v>
      </c>
      <c r="E36" s="61">
        <f>SUM(F36:I36)</f>
        <v>570089.55</v>
      </c>
      <c r="F36" s="61">
        <v>0</v>
      </c>
      <c r="G36" s="61">
        <v>0</v>
      </c>
      <c r="H36" s="61">
        <v>534602.36</v>
      </c>
      <c r="I36" s="61">
        <v>35487.19</v>
      </c>
      <c r="J36" s="61">
        <v>800</v>
      </c>
      <c r="K36" s="61">
        <f>L36+M36+N36</f>
        <v>14518.24</v>
      </c>
      <c r="L36" s="61">
        <v>0</v>
      </c>
      <c r="M36" s="61">
        <v>0</v>
      </c>
      <c r="N36" s="61">
        <v>14518.24</v>
      </c>
      <c r="O36" s="61">
        <v>1953.12</v>
      </c>
      <c r="P36" s="61">
        <v>0</v>
      </c>
      <c r="Q36" s="61"/>
      <c r="R36" s="61">
        <v>124421.57999999999</v>
      </c>
    </row>
    <row r="37" spans="1:18" ht="13.5" thickBot="1">
      <c r="A37" s="194" t="s">
        <v>36</v>
      </c>
      <c r="B37" s="120">
        <f t="shared" si="1"/>
        <v>313285.1099999999</v>
      </c>
      <c r="C37" s="120"/>
      <c r="D37" s="120">
        <f>SUM(E37)+J37+K37+O37+P37</f>
        <v>276055.8599999999</v>
      </c>
      <c r="E37" s="120">
        <f>SUM(F37:I37)</f>
        <v>261407.09</v>
      </c>
      <c r="F37" s="120">
        <v>0</v>
      </c>
      <c r="G37" s="120">
        <v>7945</v>
      </c>
      <c r="H37" s="120">
        <v>253462.09</v>
      </c>
      <c r="I37" s="120">
        <v>0</v>
      </c>
      <c r="J37" s="120">
        <v>3447</v>
      </c>
      <c r="K37" s="120">
        <f>L37+M37+N37</f>
        <v>11117.219999999998</v>
      </c>
      <c r="L37" s="120">
        <v>0</v>
      </c>
      <c r="M37" s="120">
        <v>0</v>
      </c>
      <c r="N37" s="120">
        <v>11117.219999999998</v>
      </c>
      <c r="O37" s="120">
        <v>84.55</v>
      </c>
      <c r="P37" s="120">
        <v>0</v>
      </c>
      <c r="Q37" s="120"/>
      <c r="R37" s="120">
        <v>37229.25</v>
      </c>
    </row>
    <row r="38" spans="2:18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2.75">
      <c r="A39" s="40" t="s">
        <v>163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ht="12.75">
      <c r="A40" s="40" t="s">
        <v>164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</sheetData>
  <sheetProtection password="C935" sheet="1" objects="1" scenarios="1"/>
  <mergeCells count="5">
    <mergeCell ref="P7:Q7"/>
    <mergeCell ref="A1:R1"/>
    <mergeCell ref="A3:R3"/>
    <mergeCell ref="D5:P5"/>
    <mergeCell ref="K6:N6"/>
  </mergeCells>
  <printOptions horizontalCentered="1"/>
  <pageMargins left="0.5" right="0.41" top="0.87" bottom="0.88" header="0.67" footer="0.5"/>
  <pageSetup fitToHeight="1" fitToWidth="1" horizontalDpi="600" verticalDpi="600" orientation="landscape" scale="66" r:id="rId1"/>
  <headerFooter alignWithMargins="0">
    <oddFooter>&amp;L&amp;"Lucida Sans,Italic"&amp;9MSDE-LFRO  09 / 2010&amp;C- &amp;P -&amp;R&amp;"Lucida Sans,Italic"&amp;9Selected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3.8515625" style="85" customWidth="1"/>
    <col min="2" max="3" width="15.28125" style="97" customWidth="1"/>
    <col min="4" max="4" width="12.8515625" style="97" customWidth="1"/>
    <col min="5" max="5" width="13.57421875" style="97" customWidth="1"/>
    <col min="6" max="6" width="14.7109375" style="97" customWidth="1"/>
    <col min="7" max="7" width="13.57421875" style="97" customWidth="1"/>
    <col min="8" max="8" width="13.00390625" style="97" customWidth="1"/>
    <col min="9" max="9" width="12.421875" style="97" customWidth="1"/>
    <col min="10" max="10" width="11.00390625" style="97" customWidth="1"/>
    <col min="11" max="11" width="10.421875" style="97" customWidth="1"/>
    <col min="12" max="12" width="13.00390625" style="97" customWidth="1"/>
    <col min="13" max="13" width="14.7109375" style="97" customWidth="1"/>
    <col min="14" max="14" width="12.57421875" style="97" customWidth="1"/>
    <col min="15" max="15" width="12.421875" style="257" customWidth="1"/>
    <col min="16" max="16" width="14.7109375" style="97" customWidth="1"/>
    <col min="17" max="17" width="11.7109375" style="257" customWidth="1"/>
    <col min="18" max="18" width="4.140625" style="0" customWidth="1"/>
    <col min="19" max="19" width="22.28125" style="0" bestFit="1" customWidth="1"/>
    <col min="20" max="20" width="3.57421875" style="0" customWidth="1"/>
  </cols>
  <sheetData>
    <row r="1" spans="1:17" ht="12.75">
      <c r="A1" s="336" t="s">
        <v>135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40"/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>
      <c r="A3" s="336" t="s">
        <v>273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</row>
    <row r="4" spans="1:19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S4" s="145">
        <v>40324</v>
      </c>
    </row>
    <row r="5" spans="1:17" ht="13.5" thickTop="1">
      <c r="A5" s="53"/>
      <c r="B5" s="22"/>
      <c r="C5" s="341" t="s">
        <v>43</v>
      </c>
      <c r="D5" s="341"/>
      <c r="E5" s="341"/>
      <c r="F5" s="341"/>
      <c r="G5" s="341"/>
      <c r="H5" s="23"/>
      <c r="I5" s="309" t="s">
        <v>59</v>
      </c>
      <c r="J5" s="309"/>
      <c r="K5" s="309"/>
      <c r="L5" s="309"/>
      <c r="M5" s="23"/>
      <c r="N5" s="23"/>
      <c r="O5" s="309" t="s">
        <v>10</v>
      </c>
      <c r="P5" s="309"/>
      <c r="Q5" s="309"/>
    </row>
    <row r="6" spans="1:41" ht="12.75">
      <c r="A6" s="47" t="s">
        <v>37</v>
      </c>
      <c r="B6" s="22" t="s">
        <v>11</v>
      </c>
      <c r="C6" s="22" t="s">
        <v>11</v>
      </c>
      <c r="D6" s="22"/>
      <c r="E6" s="22"/>
      <c r="F6" s="22"/>
      <c r="G6" s="318" t="s">
        <v>265</v>
      </c>
      <c r="H6" s="22"/>
      <c r="I6" s="22" t="s">
        <v>11</v>
      </c>
      <c r="J6" s="22"/>
      <c r="K6" s="22"/>
      <c r="L6" s="339" t="s">
        <v>229</v>
      </c>
      <c r="M6" s="22"/>
      <c r="N6" s="22"/>
      <c r="O6" s="22"/>
      <c r="P6" s="22"/>
      <c r="Q6" s="22"/>
      <c r="R6" s="3"/>
      <c r="S6" s="144" t="s">
        <v>242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7" t="s">
        <v>38</v>
      </c>
      <c r="B7" s="26" t="s">
        <v>63</v>
      </c>
      <c r="C7" s="22" t="s">
        <v>58</v>
      </c>
      <c r="D7" s="22"/>
      <c r="E7" s="22"/>
      <c r="F7" s="22"/>
      <c r="G7" s="340"/>
      <c r="H7" s="22" t="s">
        <v>3</v>
      </c>
      <c r="I7" s="26" t="s">
        <v>150</v>
      </c>
      <c r="J7" s="26" t="s">
        <v>61</v>
      </c>
      <c r="K7" s="26" t="s">
        <v>49</v>
      </c>
      <c r="L7" s="340"/>
      <c r="M7" s="26" t="s">
        <v>7</v>
      </c>
      <c r="N7" s="26"/>
      <c r="O7" s="26" t="s">
        <v>55</v>
      </c>
      <c r="P7" s="318" t="s">
        <v>224</v>
      </c>
      <c r="Q7" s="26"/>
      <c r="R7" s="3"/>
      <c r="S7" s="144" t="s">
        <v>261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49" t="s">
        <v>39</v>
      </c>
      <c r="B8" s="31" t="s">
        <v>120</v>
      </c>
      <c r="C8" s="31" t="s">
        <v>41</v>
      </c>
      <c r="D8" s="31" t="s">
        <v>42</v>
      </c>
      <c r="E8" s="31" t="s">
        <v>7</v>
      </c>
      <c r="F8" s="31" t="s">
        <v>221</v>
      </c>
      <c r="G8" s="319"/>
      <c r="H8" s="31" t="s">
        <v>4</v>
      </c>
      <c r="I8" s="31" t="s">
        <v>6</v>
      </c>
      <c r="J8" s="31" t="s">
        <v>62</v>
      </c>
      <c r="K8" s="31" t="s">
        <v>50</v>
      </c>
      <c r="L8" s="319"/>
      <c r="M8" s="31" t="s">
        <v>8</v>
      </c>
      <c r="N8" s="31" t="s">
        <v>9</v>
      </c>
      <c r="O8" s="31" t="s">
        <v>56</v>
      </c>
      <c r="P8" s="319"/>
      <c r="Q8" s="31" t="s">
        <v>7</v>
      </c>
      <c r="R8" s="3"/>
      <c r="S8" s="144" t="s">
        <v>234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19" s="10" customFormat="1" ht="12.75">
      <c r="A9" s="68" t="s">
        <v>13</v>
      </c>
      <c r="B9" s="39">
        <f aca="true" t="shared" si="0" ref="B9:H9">SUM(B11:B38)</f>
        <v>1424417207.0800002</v>
      </c>
      <c r="C9" s="39">
        <f t="shared" si="0"/>
        <v>1078243080.4</v>
      </c>
      <c r="D9" s="39">
        <f t="shared" si="0"/>
        <v>29083933.970000006</v>
      </c>
      <c r="E9" s="39">
        <f t="shared" si="0"/>
        <v>263698864.32999998</v>
      </c>
      <c r="F9" s="39">
        <f t="shared" si="0"/>
        <v>636041180.94</v>
      </c>
      <c r="G9" s="39">
        <f t="shared" si="0"/>
        <v>149419101.16000003</v>
      </c>
      <c r="H9" s="39">
        <f t="shared" si="0"/>
        <v>56961476.31999999</v>
      </c>
      <c r="I9" s="39">
        <f aca="true" t="shared" si="1" ref="I9:P9">SUM(I11:I38)</f>
        <v>12090342.47</v>
      </c>
      <c r="J9" s="39">
        <f>SUM(J11:J38)</f>
        <v>691620.85</v>
      </c>
      <c r="K9" s="39">
        <f t="shared" si="1"/>
        <v>142971.85</v>
      </c>
      <c r="L9" s="39">
        <f t="shared" si="1"/>
        <v>11255749.77</v>
      </c>
      <c r="M9" s="39">
        <f t="shared" si="1"/>
        <v>6015870.4399999995</v>
      </c>
      <c r="N9" s="39">
        <f t="shared" si="1"/>
        <v>2562522.9699999997</v>
      </c>
      <c r="O9" s="39">
        <f t="shared" si="1"/>
        <v>1831273.0700000003</v>
      </c>
      <c r="P9" s="39">
        <f t="shared" si="1"/>
        <v>268543914.47999996</v>
      </c>
      <c r="Q9" s="39">
        <f>SUM(Q11:Q38)</f>
        <v>0</v>
      </c>
      <c r="S9" s="39">
        <f>SUM(S11:S38)</f>
        <v>1153310769.63</v>
      </c>
    </row>
    <row r="10" spans="1:17" ht="12.7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9" ht="12.75">
      <c r="A11" s="47" t="s">
        <v>14</v>
      </c>
      <c r="B11" s="61">
        <f>+C11+H11+I11+M11+N11+Q11+P11</f>
        <v>15343694.770000001</v>
      </c>
      <c r="C11" s="61">
        <f>D11+E11+F11+G11</f>
        <v>10991812.72</v>
      </c>
      <c r="D11" s="61">
        <v>289159.18</v>
      </c>
      <c r="E11" s="61">
        <v>8763256.97</v>
      </c>
      <c r="F11" s="61">
        <v>1916119.49</v>
      </c>
      <c r="G11" s="61">
        <v>23277.079999999998</v>
      </c>
      <c r="H11" s="52">
        <v>1315381.52</v>
      </c>
      <c r="I11" s="61">
        <f>J11+K11+L11</f>
        <v>152822.97999999998</v>
      </c>
      <c r="J11" s="61">
        <v>0</v>
      </c>
      <c r="K11" s="61">
        <v>0</v>
      </c>
      <c r="L11" s="61">
        <v>152822.97999999998</v>
      </c>
      <c r="M11" s="61">
        <v>95594.01999999999</v>
      </c>
      <c r="N11" s="61">
        <v>25829.06</v>
      </c>
      <c r="O11" s="61">
        <v>0</v>
      </c>
      <c r="P11" s="61">
        <v>2762254.47</v>
      </c>
      <c r="Q11" s="61">
        <v>0</v>
      </c>
      <c r="S11" s="16">
        <f>B11-N11-P11-Q11</f>
        <v>12555611.24</v>
      </c>
    </row>
    <row r="12" spans="1:19" ht="12.75">
      <c r="A12" s="47" t="s">
        <v>15</v>
      </c>
      <c r="B12" s="61">
        <f>+C12+H12+I12+M12+N12+Q12+P12</f>
        <v>112206519.77</v>
      </c>
      <c r="C12" s="61">
        <f>D12+E12+F12+G12</f>
        <v>85989016.77</v>
      </c>
      <c r="D12" s="61">
        <v>828223.27</v>
      </c>
      <c r="E12" s="61">
        <v>14654392.119999997</v>
      </c>
      <c r="F12" s="61">
        <v>59777326.63</v>
      </c>
      <c r="G12" s="61">
        <v>10729074.750000002</v>
      </c>
      <c r="H12" s="61">
        <v>2817050.49</v>
      </c>
      <c r="I12" s="61">
        <f>J12+K12+L12</f>
        <v>1096031.0000000005</v>
      </c>
      <c r="J12" s="61">
        <v>38400.25</v>
      </c>
      <c r="K12" s="61">
        <v>0</v>
      </c>
      <c r="L12" s="61">
        <v>1057630.7500000005</v>
      </c>
      <c r="M12" s="61">
        <v>783136.0000000001</v>
      </c>
      <c r="N12" s="61">
        <v>507981</v>
      </c>
      <c r="O12" s="61">
        <v>0</v>
      </c>
      <c r="P12" s="61">
        <v>21013304.51</v>
      </c>
      <c r="Q12" s="61">
        <v>0</v>
      </c>
      <c r="S12" s="16">
        <f>B12-N12-P12-Q12</f>
        <v>90685234.25999999</v>
      </c>
    </row>
    <row r="13" spans="1:19" s="98" customFormat="1" ht="12.75">
      <c r="A13" s="65" t="s">
        <v>16</v>
      </c>
      <c r="B13" s="61">
        <f>+C13+H13+I13+M13+N13+Q13+P13</f>
        <v>213569654.2</v>
      </c>
      <c r="C13" s="61">
        <f>D13+E13+F13+G13</f>
        <v>129639630.97</v>
      </c>
      <c r="D13" s="61">
        <v>726155.1799999999</v>
      </c>
      <c r="E13" s="52">
        <v>38053203.25000001</v>
      </c>
      <c r="F13" s="61">
        <v>74845867.99</v>
      </c>
      <c r="G13" s="61">
        <v>16014404.55</v>
      </c>
      <c r="H13" s="61">
        <v>21730795.03</v>
      </c>
      <c r="I13" s="61">
        <f>J13+K13+L13</f>
        <v>451591.7</v>
      </c>
      <c r="J13" s="61">
        <v>119298.26000000001</v>
      </c>
      <c r="K13" s="61">
        <v>0</v>
      </c>
      <c r="L13" s="61">
        <v>332293.44</v>
      </c>
      <c r="M13" s="61">
        <v>61571.520000000004</v>
      </c>
      <c r="N13" s="61">
        <v>292851.31999999995</v>
      </c>
      <c r="O13" s="61">
        <v>0</v>
      </c>
      <c r="P13" s="61">
        <v>61393213.66</v>
      </c>
      <c r="Q13" s="61">
        <v>0</v>
      </c>
      <c r="S13" s="16">
        <f>B13-N13-P13-Q13</f>
        <v>151883589.22</v>
      </c>
    </row>
    <row r="14" spans="1:19" ht="12.75">
      <c r="A14" s="53" t="s">
        <v>17</v>
      </c>
      <c r="B14" s="61">
        <f>+C14+H14+I14+M14+N14+Q14+P14</f>
        <v>165876124.39000002</v>
      </c>
      <c r="C14" s="61">
        <f>D14+E14+F14+G14</f>
        <v>122618449.92</v>
      </c>
      <c r="D14" s="61">
        <v>6641.09</v>
      </c>
      <c r="E14" s="61">
        <v>24482731.77</v>
      </c>
      <c r="F14" s="61">
        <v>68864963.09</v>
      </c>
      <c r="G14" s="61">
        <v>29264113.97</v>
      </c>
      <c r="H14" s="61">
        <v>5243545.510000001</v>
      </c>
      <c r="I14" s="61">
        <f>J14+K14+L14</f>
        <v>1539277.94</v>
      </c>
      <c r="J14" s="52">
        <v>93357.15</v>
      </c>
      <c r="K14" s="61">
        <v>6071</v>
      </c>
      <c r="L14" s="61">
        <v>1439849.79</v>
      </c>
      <c r="M14" s="61">
        <v>1654696.48</v>
      </c>
      <c r="N14" s="61">
        <v>562816.54</v>
      </c>
      <c r="O14" s="61">
        <v>250896</v>
      </c>
      <c r="P14" s="61">
        <v>34257338</v>
      </c>
      <c r="Q14" s="61">
        <v>0</v>
      </c>
      <c r="S14" s="16">
        <f>B14-N14-P14-Q14</f>
        <v>131055969.85000002</v>
      </c>
    </row>
    <row r="15" spans="1:19" ht="12.75">
      <c r="A15" s="53" t="s">
        <v>18</v>
      </c>
      <c r="B15" s="61">
        <f>+C15+H15+I15+M15+N15+Q15+P15</f>
        <v>24893580.039999995</v>
      </c>
      <c r="C15" s="61">
        <f>D15+E15+F15+G15</f>
        <v>21431892.459999997</v>
      </c>
      <c r="D15" s="61">
        <v>350995.86</v>
      </c>
      <c r="E15" s="61">
        <v>3970161.159999999</v>
      </c>
      <c r="F15" s="61">
        <v>12776304.950000001</v>
      </c>
      <c r="G15" s="61">
        <v>4334430.489999999</v>
      </c>
      <c r="H15" s="61">
        <v>232045.41</v>
      </c>
      <c r="I15" s="61">
        <f>J15+K15+L15</f>
        <v>399236.84</v>
      </c>
      <c r="J15" s="91">
        <v>62759.57</v>
      </c>
      <c r="K15" s="61">
        <v>4250.72</v>
      </c>
      <c r="L15" s="61">
        <v>332226.55000000005</v>
      </c>
      <c r="M15" s="61">
        <v>219996.77</v>
      </c>
      <c r="N15" s="61">
        <v>187635.22</v>
      </c>
      <c r="O15" s="61">
        <v>0</v>
      </c>
      <c r="P15" s="61">
        <v>2422773.34</v>
      </c>
      <c r="Q15" s="61">
        <v>0</v>
      </c>
      <c r="S15" s="16">
        <f>B15-N15-P15-Q15</f>
        <v>22283171.479999997</v>
      </c>
    </row>
    <row r="16" spans="1:17" ht="12.75">
      <c r="A16" s="53"/>
      <c r="B16" s="61"/>
      <c r="C16" s="61"/>
      <c r="D16" s="239"/>
      <c r="E16" s="239"/>
      <c r="F16" s="239"/>
      <c r="G16" s="239"/>
      <c r="H16" s="239"/>
      <c r="I16" s="61"/>
      <c r="J16" s="251"/>
      <c r="K16" s="239"/>
      <c r="L16" s="239"/>
      <c r="M16" s="239"/>
      <c r="N16" s="239"/>
      <c r="O16" s="61"/>
      <c r="P16" s="239"/>
      <c r="Q16" s="61"/>
    </row>
    <row r="17" spans="1:19" ht="12.75">
      <c r="A17" s="53" t="s">
        <v>19</v>
      </c>
      <c r="B17" s="61">
        <f>+C17+H17+I17+M17+N17+Q17+P17</f>
        <v>5760693.540000001</v>
      </c>
      <c r="C17" s="61">
        <f>D17+E17+F17+G17</f>
        <v>4666374.550000001</v>
      </c>
      <c r="D17" s="61">
        <v>14445</v>
      </c>
      <c r="E17" s="61">
        <v>380208.12000000005</v>
      </c>
      <c r="F17" s="61">
        <v>3459232.9800000004</v>
      </c>
      <c r="G17" s="61">
        <v>812488.45</v>
      </c>
      <c r="H17" s="61">
        <v>229980.03</v>
      </c>
      <c r="I17" s="61">
        <f>J17+K17+L17</f>
        <v>263705.48</v>
      </c>
      <c r="J17" s="61">
        <v>0</v>
      </c>
      <c r="K17" s="61">
        <v>34857.31</v>
      </c>
      <c r="L17" s="52">
        <v>228848.17</v>
      </c>
      <c r="M17" s="61">
        <v>60835.82000000001</v>
      </c>
      <c r="N17" s="61">
        <v>102670.93</v>
      </c>
      <c r="O17" s="61">
        <v>225932.03</v>
      </c>
      <c r="P17" s="61">
        <v>437126.73</v>
      </c>
      <c r="Q17" s="61">
        <v>0</v>
      </c>
      <c r="S17" s="16">
        <f>B17-N17-P17-Q17</f>
        <v>5220895.880000001</v>
      </c>
    </row>
    <row r="18" spans="1:19" ht="12.75">
      <c r="A18" s="53" t="s">
        <v>20</v>
      </c>
      <c r="B18" s="61">
        <f>+C18+H18+I18+M18+N18+Q18+P18</f>
        <v>37320549.83</v>
      </c>
      <c r="C18" s="61">
        <f>D18+E18+F18+G18</f>
        <v>26615443.119999997</v>
      </c>
      <c r="D18" s="61">
        <v>401094.69</v>
      </c>
      <c r="E18" s="61">
        <v>1599021.1400000001</v>
      </c>
      <c r="F18" s="61">
        <v>18296731.549999997</v>
      </c>
      <c r="G18" s="61">
        <v>6318595.74</v>
      </c>
      <c r="H18" s="61">
        <v>1111401.15</v>
      </c>
      <c r="I18" s="61">
        <f>J18+K18+L18</f>
        <v>505121.4799999999</v>
      </c>
      <c r="J18" s="61">
        <v>1228.2</v>
      </c>
      <c r="K18" s="52">
        <v>982</v>
      </c>
      <c r="L18" s="61">
        <v>502911.2799999999</v>
      </c>
      <c r="M18" s="91">
        <v>223943.78</v>
      </c>
      <c r="N18" s="61">
        <v>60287.72</v>
      </c>
      <c r="O18" s="61">
        <v>108515.63</v>
      </c>
      <c r="P18" s="61">
        <v>8804352.58</v>
      </c>
      <c r="Q18" s="61">
        <v>0</v>
      </c>
      <c r="S18" s="16">
        <f>B18-N18-P18-Q18</f>
        <v>28455909.53</v>
      </c>
    </row>
    <row r="19" spans="1:19" ht="12.75">
      <c r="A19" s="53" t="s">
        <v>21</v>
      </c>
      <c r="B19" s="61">
        <f>+C19+H19+I19+M19+N19+Q19+P19</f>
        <v>25141876.63</v>
      </c>
      <c r="C19" s="61">
        <f>D19+E19+F19+G19</f>
        <v>19352909.54</v>
      </c>
      <c r="D19" s="61">
        <v>392579.69</v>
      </c>
      <c r="E19" s="61">
        <v>3159903.7500000005</v>
      </c>
      <c r="F19" s="61">
        <v>11778000.27</v>
      </c>
      <c r="G19" s="61">
        <v>4022425.8299999996</v>
      </c>
      <c r="H19" s="61">
        <v>1898501.2800000003</v>
      </c>
      <c r="I19" s="61">
        <f>J19+K19+L19</f>
        <v>237419.07000000004</v>
      </c>
      <c r="J19" s="61">
        <v>25923.38</v>
      </c>
      <c r="K19" s="61">
        <v>0</v>
      </c>
      <c r="L19" s="61">
        <v>211495.69000000003</v>
      </c>
      <c r="M19" s="61">
        <v>97292.95</v>
      </c>
      <c r="N19" s="61">
        <v>12489.880000000001</v>
      </c>
      <c r="O19" s="61">
        <v>0</v>
      </c>
      <c r="P19" s="61">
        <v>3543263.91</v>
      </c>
      <c r="Q19" s="61">
        <v>0</v>
      </c>
      <c r="S19" s="16">
        <f>B19-N19-P19-Q19</f>
        <v>21586122.84</v>
      </c>
    </row>
    <row r="20" spans="1:19" ht="12.75">
      <c r="A20" s="53" t="s">
        <v>22</v>
      </c>
      <c r="B20" s="61">
        <f>+C20+H20+I20+M20+N20+Q20+P20</f>
        <v>31919074.220000006</v>
      </c>
      <c r="C20" s="61">
        <f>D20+E20+F20+G20</f>
        <v>27284175.380000003</v>
      </c>
      <c r="D20" s="61">
        <v>787567.6</v>
      </c>
      <c r="E20" s="61">
        <v>6116189.86</v>
      </c>
      <c r="F20" s="61">
        <v>15588513.07</v>
      </c>
      <c r="G20" s="61">
        <v>4791904.85</v>
      </c>
      <c r="H20" s="61">
        <v>1208566.54</v>
      </c>
      <c r="I20" s="61">
        <f>J20+K20+L20</f>
        <v>372085.7100000001</v>
      </c>
      <c r="J20" s="61">
        <v>16083.71</v>
      </c>
      <c r="K20" s="61">
        <v>0</v>
      </c>
      <c r="L20" s="61">
        <v>356002.00000000006</v>
      </c>
      <c r="M20" s="61">
        <v>95264.26000000001</v>
      </c>
      <c r="N20" s="61">
        <v>2193.07</v>
      </c>
      <c r="O20" s="61">
        <v>0</v>
      </c>
      <c r="P20" s="61">
        <v>2956789.26</v>
      </c>
      <c r="Q20" s="61">
        <v>0</v>
      </c>
      <c r="S20" s="16">
        <f>B20-N20-P20-Q20</f>
        <v>28960091.890000008</v>
      </c>
    </row>
    <row r="21" spans="1:19" ht="12.75">
      <c r="A21" s="53" t="s">
        <v>23</v>
      </c>
      <c r="B21" s="61">
        <f>+C21+H21+I21+M21+N21+Q21+P21</f>
        <v>5080373.29</v>
      </c>
      <c r="C21" s="61">
        <f>D21+E21+F21+G21</f>
        <v>4382989.859999999</v>
      </c>
      <c r="D21" s="61">
        <v>4458.5599999999995</v>
      </c>
      <c r="E21" s="61">
        <v>899684.3</v>
      </c>
      <c r="F21" s="61">
        <v>2857405.77</v>
      </c>
      <c r="G21" s="61">
        <v>621441.23</v>
      </c>
      <c r="H21" s="61">
        <v>548862.1000000001</v>
      </c>
      <c r="I21" s="61">
        <f>J21+K21+L21</f>
        <v>99930.66</v>
      </c>
      <c r="J21" s="61">
        <v>0</v>
      </c>
      <c r="K21" s="61">
        <v>0</v>
      </c>
      <c r="L21" s="61">
        <v>99930.66</v>
      </c>
      <c r="M21" s="61">
        <v>27007.94</v>
      </c>
      <c r="N21" s="61">
        <v>21582.73</v>
      </c>
      <c r="O21" s="61">
        <v>0</v>
      </c>
      <c r="P21" s="61">
        <v>0</v>
      </c>
      <c r="Q21" s="61">
        <v>0</v>
      </c>
      <c r="S21" s="16">
        <f>B21-N21-P21-Q21</f>
        <v>5058790.56</v>
      </c>
    </row>
    <row r="22" spans="1:17" ht="12.75">
      <c r="A22" s="53"/>
      <c r="B22" s="61"/>
      <c r="C22" s="61"/>
      <c r="D22" s="239"/>
      <c r="E22" s="239"/>
      <c r="F22" s="239"/>
      <c r="G22" s="239"/>
      <c r="H22" s="239"/>
      <c r="I22" s="61"/>
      <c r="J22" s="239"/>
      <c r="K22" s="251"/>
      <c r="L22" s="239"/>
      <c r="M22" s="239"/>
      <c r="N22" s="239"/>
      <c r="O22" s="61"/>
      <c r="P22" s="239"/>
      <c r="Q22" s="61"/>
    </row>
    <row r="23" spans="1:19" ht="12.75">
      <c r="A23" s="53" t="s">
        <v>24</v>
      </c>
      <c r="B23" s="61">
        <f>+C23+H23+I23+M23+N23+Q23+P23</f>
        <v>47384384.93</v>
      </c>
      <c r="C23" s="61">
        <f>D23+E23+F23+G23</f>
        <v>38332372.44</v>
      </c>
      <c r="D23" s="61">
        <v>299156.85</v>
      </c>
      <c r="E23" s="61">
        <v>2347740.66</v>
      </c>
      <c r="F23" s="61">
        <v>31054272.880000003</v>
      </c>
      <c r="G23" s="61">
        <v>4631202.05</v>
      </c>
      <c r="H23" s="61">
        <v>2214229.4899999998</v>
      </c>
      <c r="I23" s="61">
        <f>J23+K23+L23</f>
        <v>578443.26</v>
      </c>
      <c r="J23" s="61">
        <v>100720.59</v>
      </c>
      <c r="K23" s="91">
        <v>7728.16</v>
      </c>
      <c r="L23" s="61">
        <v>469994.50999999995</v>
      </c>
      <c r="M23" s="61">
        <v>145622.74000000002</v>
      </c>
      <c r="N23" s="61">
        <v>127116.8</v>
      </c>
      <c r="O23" s="61">
        <v>0</v>
      </c>
      <c r="P23" s="61">
        <v>5986600.2</v>
      </c>
      <c r="Q23" s="61">
        <v>0</v>
      </c>
      <c r="S23" s="16">
        <f>B23-N23-P23-Q23</f>
        <v>41270667.93</v>
      </c>
    </row>
    <row r="24" spans="1:19" ht="12.75">
      <c r="A24" s="53" t="s">
        <v>25</v>
      </c>
      <c r="B24" s="61">
        <f>+C24+H24+I24+M24+N24+Q24+P24</f>
        <v>4596697.989999999</v>
      </c>
      <c r="C24" s="61">
        <f>D24+E24+F24+G24</f>
        <v>3642312.1999999997</v>
      </c>
      <c r="D24" s="61">
        <v>59920.45</v>
      </c>
      <c r="E24" s="61">
        <v>152679.72</v>
      </c>
      <c r="F24" s="61">
        <v>2630531.78</v>
      </c>
      <c r="G24" s="61">
        <v>799180.25</v>
      </c>
      <c r="H24" s="61">
        <v>161425.03</v>
      </c>
      <c r="I24" s="61">
        <f>J24+K24+L24</f>
        <v>120562.14</v>
      </c>
      <c r="J24" s="91">
        <v>21776.149999999998</v>
      </c>
      <c r="K24" s="91">
        <v>0</v>
      </c>
      <c r="L24" s="61">
        <v>98785.99</v>
      </c>
      <c r="M24" s="61">
        <v>72269.08</v>
      </c>
      <c r="N24" s="61">
        <v>14852.01</v>
      </c>
      <c r="O24" s="61">
        <v>15870.6</v>
      </c>
      <c r="P24" s="61">
        <v>585277.53</v>
      </c>
      <c r="Q24" s="61">
        <v>0</v>
      </c>
      <c r="S24" s="16">
        <f>B24-N24-P24-Q24</f>
        <v>3996568.4499999993</v>
      </c>
    </row>
    <row r="25" spans="1:19" ht="12.75">
      <c r="A25" s="53" t="s">
        <v>26</v>
      </c>
      <c r="B25" s="61">
        <f>+C25+H25+I25+M25+N25+Q25+P25</f>
        <v>50732659.879999995</v>
      </c>
      <c r="C25" s="61">
        <f>D25+E25+F25+G25</f>
        <v>38071768.79</v>
      </c>
      <c r="D25" s="61">
        <v>629504.63</v>
      </c>
      <c r="E25" s="52">
        <v>7873898.969999999</v>
      </c>
      <c r="F25" s="52">
        <v>21393882.54</v>
      </c>
      <c r="G25" s="252">
        <v>8174482.65</v>
      </c>
      <c r="H25" s="61">
        <v>1372899.7899999998</v>
      </c>
      <c r="I25" s="61">
        <f>J25+K25+L25</f>
        <v>394488.8599999999</v>
      </c>
      <c r="J25" s="91">
        <v>34512.32</v>
      </c>
      <c r="K25" s="91">
        <v>6560.45</v>
      </c>
      <c r="L25" s="61">
        <v>353416.0899999999</v>
      </c>
      <c r="M25" s="61">
        <v>184541.52</v>
      </c>
      <c r="N25" s="61">
        <v>136291.73</v>
      </c>
      <c r="O25" s="61">
        <v>0</v>
      </c>
      <c r="P25" s="61">
        <v>10572669.190000001</v>
      </c>
      <c r="Q25" s="61">
        <v>0</v>
      </c>
      <c r="S25" s="16">
        <f>B25-N25-P25-Q25</f>
        <v>40023698.95999999</v>
      </c>
    </row>
    <row r="26" spans="1:19" ht="12.75">
      <c r="A26" s="53" t="s">
        <v>27</v>
      </c>
      <c r="B26" s="61">
        <f>+C26+H26+I26+M26+N26+Q26+P26</f>
        <v>95120095.36999999</v>
      </c>
      <c r="C26" s="61">
        <f>D26+E26+F26+G26</f>
        <v>80931034.35000001</v>
      </c>
      <c r="D26" s="61">
        <v>2728525.95</v>
      </c>
      <c r="E26" s="255">
        <v>17840882.13</v>
      </c>
      <c r="F26" s="255">
        <v>42854038.830000006</v>
      </c>
      <c r="G26" s="255">
        <v>17507587.44</v>
      </c>
      <c r="H26" s="61">
        <v>4662183.91</v>
      </c>
      <c r="I26" s="61">
        <f>J26+K26+L26</f>
        <v>667732.27</v>
      </c>
      <c r="J26" s="91">
        <v>63767.79</v>
      </c>
      <c r="K26" s="91">
        <v>54671</v>
      </c>
      <c r="L26" s="61">
        <v>549293.48</v>
      </c>
      <c r="M26" s="61">
        <v>361472.49</v>
      </c>
      <c r="N26" s="61">
        <v>67007</v>
      </c>
      <c r="O26" s="61">
        <v>0</v>
      </c>
      <c r="P26" s="61">
        <v>8430665.35</v>
      </c>
      <c r="Q26" s="61">
        <v>0</v>
      </c>
      <c r="S26" s="16">
        <f>B26-N26-P26-Q26</f>
        <v>86622423.02</v>
      </c>
    </row>
    <row r="27" spans="1:19" ht="12.75">
      <c r="A27" s="53" t="s">
        <v>28</v>
      </c>
      <c r="B27" s="61">
        <f>+C27+H27+I27+M27+N27+Q27+P27</f>
        <v>2966597.6200000006</v>
      </c>
      <c r="C27" s="61">
        <f>D27+E27+F27+G27</f>
        <v>2501003.79</v>
      </c>
      <c r="D27" s="124">
        <v>344119.93</v>
      </c>
      <c r="E27" s="124">
        <v>28479.24</v>
      </c>
      <c r="F27" s="61">
        <v>1650899.31</v>
      </c>
      <c r="G27" s="61">
        <v>477505.30999999994</v>
      </c>
      <c r="H27" s="61">
        <v>367090.6400000001</v>
      </c>
      <c r="I27" s="61">
        <f>J27+K27+L27</f>
        <v>56537.94999999999</v>
      </c>
      <c r="J27" s="91">
        <v>0</v>
      </c>
      <c r="K27" s="91"/>
      <c r="L27" s="61">
        <v>56537.94999999999</v>
      </c>
      <c r="M27" s="61">
        <v>18710.24</v>
      </c>
      <c r="N27" s="61">
        <v>1550</v>
      </c>
      <c r="O27" s="61">
        <v>417161.59</v>
      </c>
      <c r="P27" s="61">
        <v>21705</v>
      </c>
      <c r="Q27" s="61">
        <v>0</v>
      </c>
      <c r="S27" s="16">
        <f>B27-N27-P27-Q27</f>
        <v>2943342.6200000006</v>
      </c>
    </row>
    <row r="28" spans="1:17" ht="12.75">
      <c r="A28" s="53"/>
      <c r="B28" s="61"/>
      <c r="C28" s="61"/>
      <c r="D28" s="239"/>
      <c r="E28" s="254"/>
      <c r="F28" s="239"/>
      <c r="G28" s="239"/>
      <c r="H28" s="239"/>
      <c r="I28" s="61"/>
      <c r="J28" s="251"/>
      <c r="K28" s="239"/>
      <c r="L28" s="239"/>
      <c r="M28" s="239"/>
      <c r="N28" s="239"/>
      <c r="O28" s="61"/>
      <c r="P28" s="239"/>
      <c r="Q28" s="61"/>
    </row>
    <row r="29" spans="1:19" ht="12.75">
      <c r="A29" s="59" t="s">
        <v>148</v>
      </c>
      <c r="B29" s="61">
        <f>+C29+H29+I29+M29+N29+Q29+P29</f>
        <v>262482047.85000002</v>
      </c>
      <c r="C29" s="61">
        <f>D29+E29+F29+G29</f>
        <v>215111349.62</v>
      </c>
      <c r="D29" s="124">
        <v>3527610.71</v>
      </c>
      <c r="E29" s="61">
        <v>96344152.21</v>
      </c>
      <c r="F29" s="61">
        <v>115239586.7</v>
      </c>
      <c r="G29" s="61">
        <v>0</v>
      </c>
      <c r="H29" s="61">
        <v>3797981.33</v>
      </c>
      <c r="I29" s="61">
        <f>J29+K29+L29</f>
        <v>2132016.63</v>
      </c>
      <c r="J29" s="91">
        <v>81618.34</v>
      </c>
      <c r="K29" s="61">
        <v>26960.49</v>
      </c>
      <c r="L29" s="61">
        <v>2023437.8</v>
      </c>
      <c r="M29" s="61">
        <v>614358.56</v>
      </c>
      <c r="N29" s="61">
        <v>106646.37</v>
      </c>
      <c r="O29" s="61">
        <v>0</v>
      </c>
      <c r="P29" s="61">
        <v>40719695.34</v>
      </c>
      <c r="Q29" s="61">
        <v>0</v>
      </c>
      <c r="S29" s="16">
        <f>B29-N29-P29-Q29</f>
        <v>221655706.14000002</v>
      </c>
    </row>
    <row r="30" spans="1:19" ht="12.75">
      <c r="A30" s="53" t="s">
        <v>29</v>
      </c>
      <c r="B30" s="61">
        <f>+C30+H30+I30+M30+N30+Q30+P30</f>
        <v>237994126.12</v>
      </c>
      <c r="C30" s="61">
        <f>D30+E30+F30+G30</f>
        <v>174020686.29000002</v>
      </c>
      <c r="D30" s="61">
        <v>16310784.700000001</v>
      </c>
      <c r="E30" s="61">
        <v>25633116.32</v>
      </c>
      <c r="F30" s="61">
        <v>107393727.32000002</v>
      </c>
      <c r="G30" s="61">
        <v>24683057.95</v>
      </c>
      <c r="H30" s="61">
        <v>4287072.4799999995</v>
      </c>
      <c r="I30" s="61">
        <f>J30+K30+L30</f>
        <v>1431775.06</v>
      </c>
      <c r="J30" s="91">
        <v>0</v>
      </c>
      <c r="K30" s="61">
        <v>0</v>
      </c>
      <c r="L30" s="61">
        <v>1431775.06</v>
      </c>
      <c r="M30" s="61">
        <v>750745.54</v>
      </c>
      <c r="N30" s="61">
        <v>41938.97</v>
      </c>
      <c r="O30" s="257">
        <v>403487.35</v>
      </c>
      <c r="P30" s="61">
        <v>57461907.78</v>
      </c>
      <c r="Q30" s="61">
        <v>0</v>
      </c>
      <c r="S30" s="16">
        <f>B30-N30-P30-Q30</f>
        <v>180490279.37</v>
      </c>
    </row>
    <row r="31" spans="1:19" ht="12.75">
      <c r="A31" s="53" t="s">
        <v>30</v>
      </c>
      <c r="B31" s="61">
        <f>+C31+H31+I31+M31+N31+Q31+P31</f>
        <v>8494346.32</v>
      </c>
      <c r="C31" s="61">
        <f>D31+E31+F31+G31</f>
        <v>6782916.709999999</v>
      </c>
      <c r="D31" s="61">
        <v>37670</v>
      </c>
      <c r="E31" s="61">
        <v>1125891.5699999998</v>
      </c>
      <c r="F31" s="61">
        <v>3959513.11</v>
      </c>
      <c r="G31" s="61">
        <v>1659842.0299999998</v>
      </c>
      <c r="H31" s="61">
        <v>778924.1200000001</v>
      </c>
      <c r="I31" s="61">
        <f>J31+K31+L31</f>
        <v>194617.08000000002</v>
      </c>
      <c r="J31" s="91">
        <v>12704.73</v>
      </c>
      <c r="K31" s="61">
        <v>0</v>
      </c>
      <c r="L31" s="61">
        <v>181912.35</v>
      </c>
      <c r="M31" s="61">
        <v>71682.01000000001</v>
      </c>
      <c r="N31" s="61">
        <v>69620.11</v>
      </c>
      <c r="O31" s="257">
        <v>218003</v>
      </c>
      <c r="P31" s="61">
        <v>596586.29</v>
      </c>
      <c r="Q31" s="61">
        <v>0</v>
      </c>
      <c r="S31" s="16">
        <f>B31-N31-P31-Q31</f>
        <v>7828139.920000001</v>
      </c>
    </row>
    <row r="32" spans="1:19" ht="12.75">
      <c r="A32" s="53" t="s">
        <v>31</v>
      </c>
      <c r="B32" s="61">
        <f>+C32+H32+I32+M32+N32+Q32+P32</f>
        <v>19316980.67</v>
      </c>
      <c r="C32" s="61">
        <f>D32+E32+F32+G32</f>
        <v>16186204.3</v>
      </c>
      <c r="D32" s="61">
        <v>265791.23</v>
      </c>
      <c r="E32" s="61">
        <v>2944914.5599999996</v>
      </c>
      <c r="F32" s="61">
        <v>10199016.08</v>
      </c>
      <c r="G32" s="61">
        <v>2776482.4300000006</v>
      </c>
      <c r="H32" s="91">
        <v>897048.63</v>
      </c>
      <c r="I32" s="61">
        <f>J32+K32+L32</f>
        <v>314719.79</v>
      </c>
      <c r="J32" s="91">
        <v>0</v>
      </c>
      <c r="K32" s="61">
        <v>0</v>
      </c>
      <c r="L32" s="61">
        <v>314719.79</v>
      </c>
      <c r="M32" s="61">
        <v>129165.3</v>
      </c>
      <c r="N32" s="61">
        <v>23898.85</v>
      </c>
      <c r="O32" s="61">
        <v>0</v>
      </c>
      <c r="P32" s="61">
        <v>1765943.8</v>
      </c>
      <c r="Q32" s="61">
        <v>0</v>
      </c>
      <c r="S32" s="16">
        <f>B32-N32-P32-Q32</f>
        <v>17527138.02</v>
      </c>
    </row>
    <row r="33" spans="1:19" ht="12.75">
      <c r="A33" s="53" t="s">
        <v>32</v>
      </c>
      <c r="B33" s="61">
        <f>+C33+H33+I33+M33+N33+Q33+P33</f>
        <v>3242965.4799999995</v>
      </c>
      <c r="C33" s="61">
        <f>D33+E33+F33+G33</f>
        <v>2972286.96</v>
      </c>
      <c r="D33" s="61">
        <v>70793.4</v>
      </c>
      <c r="E33" s="61">
        <v>515567.97</v>
      </c>
      <c r="F33" s="61">
        <v>1916710.81</v>
      </c>
      <c r="G33" s="61">
        <v>469214.78</v>
      </c>
      <c r="H33" s="61">
        <v>206212.51</v>
      </c>
      <c r="I33" s="61">
        <f>J33+K33+L33</f>
        <v>32925.75</v>
      </c>
      <c r="J33" s="91">
        <v>0</v>
      </c>
      <c r="K33" s="61">
        <v>0</v>
      </c>
      <c r="L33" s="61">
        <v>32925.75</v>
      </c>
      <c r="M33" s="61">
        <v>29813.510000000002</v>
      </c>
      <c r="N33" s="61">
        <v>1726.75</v>
      </c>
      <c r="O33" s="61">
        <v>0</v>
      </c>
      <c r="P33" s="61">
        <v>0</v>
      </c>
      <c r="Q33" s="61">
        <v>0</v>
      </c>
      <c r="S33" s="16">
        <f>B33-N33-P33-Q33</f>
        <v>3241238.7299999995</v>
      </c>
    </row>
    <row r="34" spans="1:17" ht="12.75">
      <c r="A34" s="53"/>
      <c r="B34" s="61"/>
      <c r="C34" s="61"/>
      <c r="D34" s="239"/>
      <c r="E34" s="239"/>
      <c r="F34" s="239"/>
      <c r="G34" s="239"/>
      <c r="H34" s="239"/>
      <c r="I34" s="61"/>
      <c r="J34" s="251"/>
      <c r="K34" s="239"/>
      <c r="L34" s="239"/>
      <c r="M34" s="239"/>
      <c r="N34" s="239"/>
      <c r="O34" s="61"/>
      <c r="P34" s="239"/>
      <c r="Q34" s="61"/>
    </row>
    <row r="35" spans="1:19" ht="12.75">
      <c r="A35" s="53" t="s">
        <v>33</v>
      </c>
      <c r="B35" s="61">
        <f>+C35+H35+I35+M35+N35+Q35+P35</f>
        <v>3794012.0499999993</v>
      </c>
      <c r="C35" s="61">
        <f>D35+E35+F35+G35</f>
        <v>3122561.34</v>
      </c>
      <c r="D35" s="91">
        <v>22662</v>
      </c>
      <c r="E35" s="61">
        <v>162056.36</v>
      </c>
      <c r="F35" s="61">
        <v>2237417.34</v>
      </c>
      <c r="G35" s="61">
        <v>700425.6399999999</v>
      </c>
      <c r="H35" s="61">
        <v>384145.27999999997</v>
      </c>
      <c r="I35" s="61">
        <f>J35+K35+L35</f>
        <v>89506.26</v>
      </c>
      <c r="J35" s="91">
        <v>8123.39</v>
      </c>
      <c r="K35" s="61">
        <v>0</v>
      </c>
      <c r="L35" s="61">
        <v>81382.87</v>
      </c>
      <c r="M35" s="61">
        <v>56824.08</v>
      </c>
      <c r="N35" s="61">
        <v>90560.69</v>
      </c>
      <c r="O35" s="61">
        <v>53912</v>
      </c>
      <c r="P35" s="252">
        <v>50414.4</v>
      </c>
      <c r="Q35" s="61">
        <v>0</v>
      </c>
      <c r="S35" s="16">
        <f>B35-N35-P35-Q35</f>
        <v>3653036.9599999995</v>
      </c>
    </row>
    <row r="36" spans="1:19" ht="12.75">
      <c r="A36" s="53" t="s">
        <v>34</v>
      </c>
      <c r="B36" s="61">
        <f>+C36+H36+I36+M36+N36+Q36+P36</f>
        <v>24513185.639999997</v>
      </c>
      <c r="C36" s="61">
        <f>D36+E36+F36+G36</f>
        <v>18530626.799999997</v>
      </c>
      <c r="D36" s="61">
        <v>473501.44</v>
      </c>
      <c r="E36" s="61">
        <v>1807962.4</v>
      </c>
      <c r="F36" s="61">
        <v>11093884.469999999</v>
      </c>
      <c r="G36" s="61">
        <v>5155278.49</v>
      </c>
      <c r="H36" s="61">
        <v>697985.9500000001</v>
      </c>
      <c r="I36" s="61">
        <f>J36+K36+L36</f>
        <v>576185.94</v>
      </c>
      <c r="J36" s="61">
        <v>0</v>
      </c>
      <c r="K36" s="91">
        <v>890.72</v>
      </c>
      <c r="L36" s="61">
        <v>575295.22</v>
      </c>
      <c r="M36" s="61">
        <v>75594.24</v>
      </c>
      <c r="N36" s="61">
        <v>72495.86</v>
      </c>
      <c r="O36" s="61">
        <v>10704</v>
      </c>
      <c r="P36" s="61">
        <v>4560296.850000001</v>
      </c>
      <c r="Q36" s="61">
        <v>0</v>
      </c>
      <c r="S36" s="16">
        <f>B36-N36-P36-Q36</f>
        <v>19880392.929999996</v>
      </c>
    </row>
    <row r="37" spans="1:19" ht="12.75">
      <c r="A37" s="53" t="s">
        <v>35</v>
      </c>
      <c r="B37" s="61">
        <f>+C37+H37+I37+M37+N37+Q37+P37</f>
        <v>16890964.669999998</v>
      </c>
      <c r="C37" s="61">
        <f>D37+E37+F37+G37</f>
        <v>16153298.089999998</v>
      </c>
      <c r="D37" s="61">
        <v>323667.76</v>
      </c>
      <c r="E37" s="61">
        <v>3325226.12</v>
      </c>
      <c r="F37" s="61">
        <v>9031974.09</v>
      </c>
      <c r="G37" s="61">
        <v>3472430.1199999996</v>
      </c>
      <c r="H37" s="61">
        <v>255969.44000000003</v>
      </c>
      <c r="I37" s="61">
        <f>J37+K37+L37</f>
        <v>154948.87999999995</v>
      </c>
      <c r="J37" s="91">
        <v>11239.39</v>
      </c>
      <c r="K37" s="61">
        <v>0</v>
      </c>
      <c r="L37" s="61">
        <v>143709.48999999996</v>
      </c>
      <c r="M37" s="61">
        <v>123992.59</v>
      </c>
      <c r="N37" s="61">
        <v>27654.21</v>
      </c>
      <c r="O37" s="61">
        <v>86395.87</v>
      </c>
      <c r="P37" s="61">
        <v>175101.46</v>
      </c>
      <c r="Q37" s="61">
        <v>0</v>
      </c>
      <c r="S37" s="16">
        <f>B37-N37-P37-Q37</f>
        <v>16688208.999999996</v>
      </c>
    </row>
    <row r="38" spans="1:19" ht="12.75">
      <c r="A38" s="55" t="s">
        <v>36</v>
      </c>
      <c r="B38" s="56">
        <f>+C38+H38+I38+M38+N38+Q38+P38</f>
        <v>9776001.81</v>
      </c>
      <c r="C38" s="56">
        <f>D38+E38+F38+G38</f>
        <v>8911963.43</v>
      </c>
      <c r="D38" s="56">
        <v>188904.8</v>
      </c>
      <c r="E38" s="56">
        <v>1517543.66</v>
      </c>
      <c r="F38" s="56">
        <v>5225259.889999999</v>
      </c>
      <c r="G38" s="56">
        <v>1980255.08</v>
      </c>
      <c r="H38" s="56">
        <v>542178.6599999999</v>
      </c>
      <c r="I38" s="56">
        <f>J38+K38+L38</f>
        <v>228659.74</v>
      </c>
      <c r="J38" s="56">
        <v>107.63</v>
      </c>
      <c r="K38" s="56">
        <v>0</v>
      </c>
      <c r="L38" s="56">
        <v>228552.11</v>
      </c>
      <c r="M38" s="56">
        <v>61738.99999999999</v>
      </c>
      <c r="N38" s="56">
        <v>4826.15</v>
      </c>
      <c r="O38" s="56">
        <v>40395</v>
      </c>
      <c r="P38" s="56">
        <v>26634.83</v>
      </c>
      <c r="Q38" s="56">
        <v>0</v>
      </c>
      <c r="S38" s="16">
        <f>B38-N38-P38-Q38</f>
        <v>9744540.83</v>
      </c>
    </row>
    <row r="39" spans="1:19" ht="12.75">
      <c r="A39" s="5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S39" s="16"/>
    </row>
    <row r="40" spans="1:17" s="1" customFormat="1" ht="11.25" customHeight="1">
      <c r="A40" s="53" t="s">
        <v>119</v>
      </c>
      <c r="B40" s="24"/>
      <c r="C40" s="24"/>
      <c r="D40" s="24"/>
      <c r="E40" s="24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s="1" customFormat="1" ht="12.75">
      <c r="A41" s="5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" customFormat="1" ht="12.75">
      <c r="A42" s="119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256"/>
      <c r="P42" s="93"/>
      <c r="Q42" s="256"/>
    </row>
    <row r="43" spans="1:17" s="1" customFormat="1" ht="12.75">
      <c r="A43" s="8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256"/>
      <c r="P43" s="93"/>
      <c r="Q43" s="256"/>
    </row>
    <row r="44" spans="1:17" s="1" customFormat="1" ht="13.5" customHeight="1">
      <c r="A44" s="119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56"/>
      <c r="P44" s="93"/>
      <c r="Q44" s="256"/>
    </row>
    <row r="45" spans="1:17" s="1" customFormat="1" ht="13.5" customHeight="1">
      <c r="A45" s="119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256"/>
      <c r="P45" s="93"/>
      <c r="Q45" s="256"/>
    </row>
    <row r="46" spans="1:17" s="1" customFormat="1" ht="13.5" customHeight="1">
      <c r="A46" s="119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256"/>
      <c r="P46" s="93"/>
      <c r="Q46" s="256"/>
    </row>
    <row r="47" spans="1:17" s="1" customFormat="1" ht="12.75">
      <c r="A47" s="119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256"/>
      <c r="P47" s="93"/>
      <c r="Q47" s="256"/>
    </row>
    <row r="48" spans="1:17" s="1" customFormat="1" ht="12.75">
      <c r="A48" s="119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256"/>
      <c r="P48" s="93"/>
      <c r="Q48" s="256"/>
    </row>
    <row r="49" spans="1:17" s="1" customFormat="1" ht="12.75">
      <c r="A49" s="119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256"/>
      <c r="P49" s="93"/>
      <c r="Q49" s="256"/>
    </row>
    <row r="50" spans="1:17" s="1" customFormat="1" ht="12.75">
      <c r="A50" s="119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256"/>
      <c r="P50" s="93"/>
      <c r="Q50" s="256"/>
    </row>
    <row r="51" spans="1:17" s="1" customFormat="1" ht="12.75">
      <c r="A51" s="119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256"/>
      <c r="P51" s="93"/>
      <c r="Q51" s="256"/>
    </row>
    <row r="52" spans="1:17" s="1" customFormat="1" ht="12.75">
      <c r="A52" s="119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256"/>
      <c r="P52" s="93"/>
      <c r="Q52" s="256"/>
    </row>
    <row r="53" spans="1:17" s="1" customFormat="1" ht="12.75">
      <c r="A53" s="119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256"/>
      <c r="P53" s="93"/>
      <c r="Q53" s="256"/>
    </row>
    <row r="54" spans="1:17" s="1" customFormat="1" ht="12.75">
      <c r="A54" s="119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256"/>
      <c r="P54" s="93"/>
      <c r="Q54" s="256"/>
    </row>
    <row r="55" spans="1:17" s="1" customFormat="1" ht="12.75">
      <c r="A55" s="119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256"/>
      <c r="P55" s="93"/>
      <c r="Q55" s="256"/>
    </row>
    <row r="56" spans="1:17" s="1" customFormat="1" ht="12.75">
      <c r="A56" s="119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56"/>
      <c r="P56" s="93"/>
      <c r="Q56" s="256"/>
    </row>
    <row r="57" spans="1:17" s="1" customFormat="1" ht="12.75">
      <c r="A57" s="119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256"/>
      <c r="P57" s="93"/>
      <c r="Q57" s="256"/>
    </row>
    <row r="58" spans="1:17" s="1" customFormat="1" ht="12.75">
      <c r="A58" s="119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256"/>
      <c r="P58" s="93"/>
      <c r="Q58" s="256"/>
    </row>
    <row r="59" spans="1:17" s="1" customFormat="1" ht="12.75">
      <c r="A59" s="119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256"/>
      <c r="P59" s="93"/>
      <c r="Q59" s="256"/>
    </row>
    <row r="60" spans="1:17" s="1" customFormat="1" ht="12.75">
      <c r="A60" s="119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256"/>
      <c r="P60" s="93"/>
      <c r="Q60" s="256"/>
    </row>
    <row r="61" spans="1:17" s="1" customFormat="1" ht="12.75">
      <c r="A61" s="119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256"/>
      <c r="P61" s="93"/>
      <c r="Q61" s="256"/>
    </row>
    <row r="62" spans="1:17" s="1" customFormat="1" ht="12.75">
      <c r="A62" s="119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256"/>
      <c r="P62" s="93"/>
      <c r="Q62" s="256"/>
    </row>
    <row r="63" spans="1:17" s="1" customFormat="1" ht="12.75">
      <c r="A63" s="119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256"/>
      <c r="P63" s="93"/>
      <c r="Q63" s="256"/>
    </row>
    <row r="64" spans="1:17" s="1" customFormat="1" ht="12.75">
      <c r="A64" s="119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256"/>
      <c r="P64" s="93"/>
      <c r="Q64" s="256"/>
    </row>
    <row r="65" spans="1:17" s="1" customFormat="1" ht="12.75">
      <c r="A65" s="119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256"/>
      <c r="P65" s="93"/>
      <c r="Q65" s="256"/>
    </row>
    <row r="66" spans="1:17" s="1" customFormat="1" ht="12.75">
      <c r="A66" s="119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256"/>
      <c r="P66" s="93"/>
      <c r="Q66" s="256"/>
    </row>
    <row r="67" spans="1:17" s="1" customFormat="1" ht="12.75">
      <c r="A67" s="119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256"/>
      <c r="P67" s="93"/>
      <c r="Q67" s="256"/>
    </row>
    <row r="68" spans="1:17" s="1" customFormat="1" ht="12.75">
      <c r="A68" s="8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256"/>
      <c r="P68" s="93"/>
      <c r="Q68" s="256"/>
    </row>
    <row r="69" spans="1:17" s="1" customFormat="1" ht="12.75">
      <c r="A69" s="8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256"/>
      <c r="P69" s="93"/>
      <c r="Q69" s="256"/>
    </row>
    <row r="70" spans="1:17" s="1" customFormat="1" ht="12.75">
      <c r="A70" s="8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256"/>
      <c r="P70" s="93"/>
      <c r="Q70" s="256"/>
    </row>
    <row r="71" spans="1:17" s="1" customFormat="1" ht="12.75">
      <c r="A71" s="8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256"/>
      <c r="P71" s="93"/>
      <c r="Q71" s="256"/>
    </row>
    <row r="72" spans="1:17" s="1" customFormat="1" ht="12.75">
      <c r="A72" s="8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256"/>
      <c r="P72" s="93"/>
      <c r="Q72" s="256"/>
    </row>
    <row r="73" spans="1:17" s="1" customFormat="1" ht="12.75">
      <c r="A73" s="8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256"/>
      <c r="P73" s="93"/>
      <c r="Q73" s="256"/>
    </row>
    <row r="74" spans="1:17" s="1" customFormat="1" ht="12.75">
      <c r="A74" s="8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256"/>
      <c r="P74" s="93"/>
      <c r="Q74" s="256"/>
    </row>
    <row r="75" spans="1:17" s="1" customFormat="1" ht="12.75">
      <c r="A75" s="8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256"/>
      <c r="P75" s="93"/>
      <c r="Q75" s="256"/>
    </row>
    <row r="76" spans="1:17" s="1" customFormat="1" ht="12.75">
      <c r="A76" s="8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256"/>
      <c r="P76" s="93"/>
      <c r="Q76" s="256"/>
    </row>
    <row r="77" spans="1:17" s="1" customFormat="1" ht="12.75">
      <c r="A77" s="8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256"/>
      <c r="P77" s="93"/>
      <c r="Q77" s="256"/>
    </row>
    <row r="78" spans="1:17" s="1" customFormat="1" ht="12.75">
      <c r="A78" s="8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256"/>
      <c r="P78" s="93"/>
      <c r="Q78" s="256"/>
    </row>
    <row r="79" spans="1:17" s="1" customFormat="1" ht="12.75">
      <c r="A79" s="8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256"/>
      <c r="P79" s="93"/>
      <c r="Q79" s="256"/>
    </row>
    <row r="80" spans="1:17" s="1" customFormat="1" ht="12.75">
      <c r="A80" s="8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256"/>
      <c r="P80" s="93"/>
      <c r="Q80" s="256"/>
    </row>
    <row r="81" spans="1:17" s="1" customFormat="1" ht="12.75">
      <c r="A81" s="8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256"/>
      <c r="P81" s="93"/>
      <c r="Q81" s="256"/>
    </row>
    <row r="82" spans="1:17" s="1" customFormat="1" ht="12.75">
      <c r="A82" s="8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256"/>
      <c r="P82" s="93"/>
      <c r="Q82" s="256"/>
    </row>
    <row r="83" spans="1:17" s="1" customFormat="1" ht="12.75">
      <c r="A83" s="8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256"/>
      <c r="P83" s="93"/>
      <c r="Q83" s="256"/>
    </row>
    <row r="84" spans="1:17" s="1" customFormat="1" ht="12.75">
      <c r="A84" s="8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256"/>
      <c r="P84" s="93"/>
      <c r="Q84" s="256"/>
    </row>
    <row r="85" spans="1:17" s="1" customFormat="1" ht="12.75">
      <c r="A85" s="8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256"/>
      <c r="P85" s="93"/>
      <c r="Q85" s="256"/>
    </row>
    <row r="86" spans="1:17" s="1" customFormat="1" ht="12.75">
      <c r="A86" s="8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256"/>
      <c r="P86" s="93"/>
      <c r="Q86" s="256"/>
    </row>
    <row r="87" spans="1:17" s="1" customFormat="1" ht="12.75">
      <c r="A87" s="8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256"/>
      <c r="P87" s="93"/>
      <c r="Q87" s="256"/>
    </row>
    <row r="88" spans="1:17" s="1" customFormat="1" ht="12.75">
      <c r="A88" s="8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256"/>
      <c r="P88" s="93"/>
      <c r="Q88" s="256"/>
    </row>
    <row r="89" spans="1:17" s="1" customFormat="1" ht="12.75">
      <c r="A89" s="8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256"/>
      <c r="P89" s="93"/>
      <c r="Q89" s="256"/>
    </row>
    <row r="90" spans="1:17" s="1" customFormat="1" ht="12.75">
      <c r="A90" s="8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256"/>
      <c r="P90" s="93"/>
      <c r="Q90" s="256"/>
    </row>
    <row r="91" spans="1:17" s="1" customFormat="1" ht="12.75">
      <c r="A91" s="8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256"/>
      <c r="P91" s="93"/>
      <c r="Q91" s="256"/>
    </row>
    <row r="92" spans="1:17" s="1" customFormat="1" ht="12.75">
      <c r="A92" s="8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256"/>
      <c r="P92" s="93"/>
      <c r="Q92" s="256"/>
    </row>
    <row r="93" spans="1:17" s="1" customFormat="1" ht="12.75">
      <c r="A93" s="8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256"/>
      <c r="P93" s="93"/>
      <c r="Q93" s="256"/>
    </row>
    <row r="94" spans="1:17" s="1" customFormat="1" ht="12.75">
      <c r="A94" s="8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256"/>
      <c r="P94" s="93"/>
      <c r="Q94" s="256"/>
    </row>
    <row r="95" spans="1:17" s="1" customFormat="1" ht="12.75">
      <c r="A95" s="8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256"/>
      <c r="P95" s="93"/>
      <c r="Q95" s="256"/>
    </row>
    <row r="96" spans="1:17" s="1" customFormat="1" ht="12.75">
      <c r="A96" s="8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256"/>
      <c r="P96" s="93"/>
      <c r="Q96" s="256"/>
    </row>
    <row r="97" spans="1:17" s="1" customFormat="1" ht="12.75">
      <c r="A97" s="8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256"/>
      <c r="P97" s="93"/>
      <c r="Q97" s="256"/>
    </row>
    <row r="98" spans="1:17" s="1" customFormat="1" ht="12.75">
      <c r="A98" s="8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256"/>
      <c r="P98" s="93"/>
      <c r="Q98" s="256"/>
    </row>
    <row r="99" spans="1:17" s="1" customFormat="1" ht="12.75">
      <c r="A99" s="8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256"/>
      <c r="P99" s="93"/>
      <c r="Q99" s="256"/>
    </row>
    <row r="100" spans="1:17" s="1" customFormat="1" ht="12.75">
      <c r="A100" s="8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256"/>
      <c r="P100" s="93"/>
      <c r="Q100" s="256"/>
    </row>
    <row r="101" spans="1:17" s="1" customFormat="1" ht="12.75">
      <c r="A101" s="8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256"/>
      <c r="P101" s="93"/>
      <c r="Q101" s="256"/>
    </row>
    <row r="102" spans="1:17" s="1" customFormat="1" ht="12.75">
      <c r="A102" s="8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256"/>
      <c r="P102" s="93"/>
      <c r="Q102" s="256"/>
    </row>
    <row r="103" spans="1:17" s="1" customFormat="1" ht="12.75">
      <c r="A103" s="8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256"/>
      <c r="P103" s="93"/>
      <c r="Q103" s="256"/>
    </row>
    <row r="104" spans="1:17" s="1" customFormat="1" ht="12.75">
      <c r="A104" s="8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256"/>
      <c r="P104" s="93"/>
      <c r="Q104" s="256"/>
    </row>
    <row r="105" spans="1:17" s="1" customFormat="1" ht="12.75">
      <c r="A105" s="8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256"/>
      <c r="P105" s="93"/>
      <c r="Q105" s="256"/>
    </row>
    <row r="106" spans="1:17" s="1" customFormat="1" ht="12.75">
      <c r="A106" s="8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256"/>
      <c r="P106" s="93"/>
      <c r="Q106" s="256"/>
    </row>
    <row r="107" spans="1:17" s="1" customFormat="1" ht="12.75">
      <c r="A107" s="8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256"/>
      <c r="P107" s="93"/>
      <c r="Q107" s="256"/>
    </row>
    <row r="108" spans="1:17" s="1" customFormat="1" ht="12.75">
      <c r="A108" s="8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256"/>
      <c r="P108" s="93"/>
      <c r="Q108" s="256"/>
    </row>
    <row r="109" spans="1:17" s="1" customFormat="1" ht="12.75">
      <c r="A109" s="8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256"/>
      <c r="P109" s="93"/>
      <c r="Q109" s="256"/>
    </row>
    <row r="110" spans="1:17" s="1" customFormat="1" ht="12.75">
      <c r="A110" s="8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256"/>
      <c r="P110" s="93"/>
      <c r="Q110" s="256"/>
    </row>
    <row r="111" spans="1:17" s="1" customFormat="1" ht="12.75">
      <c r="A111" s="8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256"/>
      <c r="P111" s="93"/>
      <c r="Q111" s="256"/>
    </row>
    <row r="112" spans="1:17" s="1" customFormat="1" ht="12.75">
      <c r="A112" s="8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256"/>
      <c r="P112" s="93"/>
      <c r="Q112" s="256"/>
    </row>
    <row r="113" spans="1:17" s="1" customFormat="1" ht="12.75">
      <c r="A113" s="8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256"/>
      <c r="P113" s="93"/>
      <c r="Q113" s="256"/>
    </row>
    <row r="114" spans="1:17" s="1" customFormat="1" ht="12.75">
      <c r="A114" s="8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56"/>
      <c r="P114" s="93"/>
      <c r="Q114" s="256"/>
    </row>
    <row r="115" spans="1:17" s="1" customFormat="1" ht="12.75">
      <c r="A115" s="8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256"/>
      <c r="P115" s="93"/>
      <c r="Q115" s="256"/>
    </row>
    <row r="116" spans="1:17" s="1" customFormat="1" ht="12.75">
      <c r="A116" s="8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56"/>
      <c r="P116" s="93"/>
      <c r="Q116" s="256"/>
    </row>
    <row r="117" spans="1:17" s="1" customFormat="1" ht="12.75">
      <c r="A117" s="8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256"/>
      <c r="P117" s="93"/>
      <c r="Q117" s="256"/>
    </row>
    <row r="118" spans="1:17" s="1" customFormat="1" ht="12.75">
      <c r="A118" s="8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56"/>
      <c r="P118" s="93"/>
      <c r="Q118" s="256"/>
    </row>
    <row r="119" spans="1:17" s="1" customFormat="1" ht="12.75">
      <c r="A119" s="8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256"/>
      <c r="P119" s="93"/>
      <c r="Q119" s="256"/>
    </row>
    <row r="120" spans="1:17" s="1" customFormat="1" ht="12.75">
      <c r="A120" s="8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56"/>
      <c r="P120" s="93"/>
      <c r="Q120" s="256"/>
    </row>
    <row r="121" spans="1:17" s="1" customFormat="1" ht="12.75">
      <c r="A121" s="8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256"/>
      <c r="P121" s="93"/>
      <c r="Q121" s="256"/>
    </row>
    <row r="122" spans="1:17" s="1" customFormat="1" ht="12.75">
      <c r="A122" s="8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256"/>
      <c r="P122" s="93"/>
      <c r="Q122" s="256"/>
    </row>
    <row r="123" spans="1:17" s="1" customFormat="1" ht="12.75">
      <c r="A123" s="8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256"/>
      <c r="P123" s="93"/>
      <c r="Q123" s="256"/>
    </row>
    <row r="124" spans="1:17" s="1" customFormat="1" ht="12.75">
      <c r="A124" s="8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256"/>
      <c r="P124" s="93"/>
      <c r="Q124" s="256"/>
    </row>
    <row r="125" spans="1:17" s="1" customFormat="1" ht="12.75">
      <c r="A125" s="8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256"/>
      <c r="P125" s="93"/>
      <c r="Q125" s="256"/>
    </row>
    <row r="126" spans="1:17" s="1" customFormat="1" ht="12.75">
      <c r="A126" s="8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256"/>
      <c r="P126" s="93"/>
      <c r="Q126" s="256"/>
    </row>
    <row r="127" spans="1:17" s="1" customFormat="1" ht="12.75">
      <c r="A127" s="8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256"/>
      <c r="P127" s="93"/>
      <c r="Q127" s="256"/>
    </row>
    <row r="128" spans="1:17" s="1" customFormat="1" ht="12.75">
      <c r="A128" s="8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256"/>
      <c r="P128" s="93"/>
      <c r="Q128" s="256"/>
    </row>
    <row r="129" spans="1:17" s="1" customFormat="1" ht="12.75">
      <c r="A129" s="8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256"/>
      <c r="P129" s="93"/>
      <c r="Q129" s="256"/>
    </row>
    <row r="130" spans="1:17" s="1" customFormat="1" ht="12.75">
      <c r="A130" s="8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256"/>
      <c r="P130" s="93"/>
      <c r="Q130" s="256"/>
    </row>
    <row r="131" spans="1:17" s="1" customFormat="1" ht="12.75">
      <c r="A131" s="8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256"/>
      <c r="P131" s="93"/>
      <c r="Q131" s="256"/>
    </row>
    <row r="132" spans="1:17" s="1" customFormat="1" ht="12.75">
      <c r="A132" s="8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256"/>
      <c r="P132" s="93"/>
      <c r="Q132" s="256"/>
    </row>
    <row r="133" spans="1:17" s="1" customFormat="1" ht="12.75">
      <c r="A133" s="8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256"/>
      <c r="P133" s="93"/>
      <c r="Q133" s="256"/>
    </row>
    <row r="134" spans="1:17" s="1" customFormat="1" ht="12.75">
      <c r="A134" s="8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256"/>
      <c r="P134" s="93"/>
      <c r="Q134" s="256"/>
    </row>
    <row r="135" spans="1:17" s="1" customFormat="1" ht="12.75">
      <c r="A135" s="8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256"/>
      <c r="P135" s="93"/>
      <c r="Q135" s="256"/>
    </row>
    <row r="136" spans="1:17" s="1" customFormat="1" ht="12.75">
      <c r="A136" s="8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256"/>
      <c r="P136" s="93"/>
      <c r="Q136" s="256"/>
    </row>
    <row r="137" spans="1:17" s="1" customFormat="1" ht="12.75">
      <c r="A137" s="8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256"/>
      <c r="P137" s="93"/>
      <c r="Q137" s="256"/>
    </row>
    <row r="138" spans="1:17" s="1" customFormat="1" ht="12.75">
      <c r="A138" s="8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256"/>
      <c r="P138" s="93"/>
      <c r="Q138" s="256"/>
    </row>
    <row r="139" spans="1:17" s="1" customFormat="1" ht="12.75">
      <c r="A139" s="8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256"/>
      <c r="P139" s="93"/>
      <c r="Q139" s="256"/>
    </row>
    <row r="140" spans="1:17" s="1" customFormat="1" ht="12.75">
      <c r="A140" s="8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256"/>
      <c r="P140" s="93"/>
      <c r="Q140" s="256"/>
    </row>
    <row r="141" spans="1:17" s="1" customFormat="1" ht="12.75">
      <c r="A141" s="8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256"/>
      <c r="P141" s="93"/>
      <c r="Q141" s="256"/>
    </row>
    <row r="142" spans="1:17" s="1" customFormat="1" ht="12.75">
      <c r="A142" s="8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256"/>
      <c r="P142" s="93"/>
      <c r="Q142" s="256"/>
    </row>
    <row r="143" spans="1:17" s="1" customFormat="1" ht="12.75">
      <c r="A143" s="8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256"/>
      <c r="P143" s="93"/>
      <c r="Q143" s="256"/>
    </row>
    <row r="144" spans="1:17" s="1" customFormat="1" ht="12.75">
      <c r="A144" s="8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256"/>
      <c r="P144" s="93"/>
      <c r="Q144" s="256"/>
    </row>
    <row r="145" spans="1:17" s="1" customFormat="1" ht="12.75">
      <c r="A145" s="8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256"/>
      <c r="P145" s="93"/>
      <c r="Q145" s="256"/>
    </row>
    <row r="146" spans="1:17" s="1" customFormat="1" ht="12.75">
      <c r="A146" s="8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256"/>
      <c r="P146" s="93"/>
      <c r="Q146" s="256"/>
    </row>
    <row r="147" spans="1:17" s="1" customFormat="1" ht="12.75">
      <c r="A147" s="8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256"/>
      <c r="P147" s="93"/>
      <c r="Q147" s="256"/>
    </row>
    <row r="148" spans="1:17" s="1" customFormat="1" ht="12.75">
      <c r="A148" s="8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256"/>
      <c r="P148" s="93"/>
      <c r="Q148" s="256"/>
    </row>
    <row r="149" spans="1:17" s="1" customFormat="1" ht="12.75">
      <c r="A149" s="8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256"/>
      <c r="P149" s="93"/>
      <c r="Q149" s="256"/>
    </row>
    <row r="150" spans="1:17" s="1" customFormat="1" ht="12.75">
      <c r="A150" s="8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256"/>
      <c r="P150" s="93"/>
      <c r="Q150" s="256"/>
    </row>
    <row r="151" spans="1:17" s="1" customFormat="1" ht="12.75">
      <c r="A151" s="8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256"/>
      <c r="P151" s="93"/>
      <c r="Q151" s="256"/>
    </row>
    <row r="152" spans="1:17" s="1" customFormat="1" ht="12.75">
      <c r="A152" s="8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256"/>
      <c r="P152" s="93"/>
      <c r="Q152" s="256"/>
    </row>
    <row r="153" spans="1:17" s="1" customFormat="1" ht="12.75">
      <c r="A153" s="8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256"/>
      <c r="P153" s="93"/>
      <c r="Q153" s="256"/>
    </row>
    <row r="154" spans="1:17" s="1" customFormat="1" ht="12.75">
      <c r="A154" s="8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256"/>
      <c r="P154" s="93"/>
      <c r="Q154" s="256"/>
    </row>
    <row r="155" spans="1:17" s="1" customFormat="1" ht="12.75">
      <c r="A155" s="8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256"/>
      <c r="P155" s="93"/>
      <c r="Q155" s="256"/>
    </row>
    <row r="156" spans="1:17" s="1" customFormat="1" ht="12.75">
      <c r="A156" s="8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256"/>
      <c r="P156" s="93"/>
      <c r="Q156" s="256"/>
    </row>
    <row r="157" spans="1:17" s="1" customFormat="1" ht="12.75">
      <c r="A157" s="8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256"/>
      <c r="P157" s="93"/>
      <c r="Q157" s="256"/>
    </row>
    <row r="158" spans="1:17" s="1" customFormat="1" ht="12.75">
      <c r="A158" s="8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256"/>
      <c r="P158" s="93"/>
      <c r="Q158" s="256"/>
    </row>
    <row r="159" spans="1:17" s="1" customFormat="1" ht="12.75">
      <c r="A159" s="8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256"/>
      <c r="P159" s="93"/>
      <c r="Q159" s="256"/>
    </row>
    <row r="160" spans="1:17" s="1" customFormat="1" ht="12.75">
      <c r="A160" s="8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256"/>
      <c r="P160" s="93"/>
      <c r="Q160" s="256"/>
    </row>
    <row r="161" spans="1:17" s="1" customFormat="1" ht="12.75">
      <c r="A161" s="8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256"/>
      <c r="P161" s="93"/>
      <c r="Q161" s="256"/>
    </row>
    <row r="162" spans="1:17" s="1" customFormat="1" ht="12.75">
      <c r="A162" s="8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256"/>
      <c r="P162" s="93"/>
      <c r="Q162" s="256"/>
    </row>
    <row r="163" spans="1:17" s="1" customFormat="1" ht="12.75">
      <c r="A163" s="8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256"/>
      <c r="P163" s="93"/>
      <c r="Q163" s="256"/>
    </row>
    <row r="164" spans="1:17" s="1" customFormat="1" ht="12.75">
      <c r="A164" s="8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256"/>
      <c r="P164" s="93"/>
      <c r="Q164" s="256"/>
    </row>
    <row r="165" spans="1:17" s="1" customFormat="1" ht="12.75">
      <c r="A165" s="8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256"/>
      <c r="P165" s="93"/>
      <c r="Q165" s="256"/>
    </row>
    <row r="166" spans="1:17" s="1" customFormat="1" ht="12.75">
      <c r="A166" s="8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256"/>
      <c r="P166" s="93"/>
      <c r="Q166" s="256"/>
    </row>
    <row r="167" spans="1:17" s="1" customFormat="1" ht="12.75">
      <c r="A167" s="8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256"/>
      <c r="P167" s="93"/>
      <c r="Q167" s="256"/>
    </row>
    <row r="168" spans="1:17" s="1" customFormat="1" ht="12.75">
      <c r="A168" s="8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256"/>
      <c r="P168" s="93"/>
      <c r="Q168" s="256"/>
    </row>
    <row r="169" spans="1:17" s="1" customFormat="1" ht="12.75">
      <c r="A169" s="8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256"/>
      <c r="P169" s="93"/>
      <c r="Q169" s="256"/>
    </row>
    <row r="170" spans="1:17" s="1" customFormat="1" ht="12.75">
      <c r="A170" s="8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256"/>
      <c r="P170" s="93"/>
      <c r="Q170" s="256"/>
    </row>
    <row r="171" spans="1:17" s="1" customFormat="1" ht="12.75">
      <c r="A171" s="8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256"/>
      <c r="P171" s="93"/>
      <c r="Q171" s="256"/>
    </row>
    <row r="172" spans="1:17" s="1" customFormat="1" ht="12.75">
      <c r="A172" s="8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256"/>
      <c r="P172" s="93"/>
      <c r="Q172" s="256"/>
    </row>
    <row r="173" spans="1:17" s="1" customFormat="1" ht="12.75">
      <c r="A173" s="8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256"/>
      <c r="P173" s="93"/>
      <c r="Q173" s="256"/>
    </row>
    <row r="174" spans="1:17" s="1" customFormat="1" ht="12.75">
      <c r="A174" s="8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256"/>
      <c r="P174" s="93"/>
      <c r="Q174" s="256"/>
    </row>
    <row r="175" spans="1:17" s="1" customFormat="1" ht="12.75">
      <c r="A175" s="8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256"/>
      <c r="P175" s="93"/>
      <c r="Q175" s="256"/>
    </row>
    <row r="176" spans="1:17" s="1" customFormat="1" ht="12.75">
      <c r="A176" s="8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256"/>
      <c r="P176" s="93"/>
      <c r="Q176" s="256"/>
    </row>
    <row r="177" spans="1:17" s="1" customFormat="1" ht="12.75">
      <c r="A177" s="8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256"/>
      <c r="P177" s="93"/>
      <c r="Q177" s="256"/>
    </row>
    <row r="178" spans="1:17" s="1" customFormat="1" ht="12.75">
      <c r="A178" s="8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256"/>
      <c r="P178" s="93"/>
      <c r="Q178" s="256"/>
    </row>
    <row r="179" spans="1:17" s="1" customFormat="1" ht="12.75">
      <c r="A179" s="8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256"/>
      <c r="P179" s="93"/>
      <c r="Q179" s="256"/>
    </row>
    <row r="180" spans="1:17" s="1" customFormat="1" ht="12.75">
      <c r="A180" s="8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256"/>
      <c r="P180" s="93"/>
      <c r="Q180" s="256"/>
    </row>
    <row r="181" spans="1:17" s="1" customFormat="1" ht="12.75">
      <c r="A181" s="8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256"/>
      <c r="P181" s="93"/>
      <c r="Q181" s="256"/>
    </row>
    <row r="182" spans="1:17" s="1" customFormat="1" ht="12.75">
      <c r="A182" s="8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256"/>
      <c r="P182" s="93"/>
      <c r="Q182" s="256"/>
    </row>
    <row r="183" spans="1:17" s="1" customFormat="1" ht="12.75">
      <c r="A183" s="8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256"/>
      <c r="P183" s="93"/>
      <c r="Q183" s="256"/>
    </row>
    <row r="184" spans="1:17" s="1" customFormat="1" ht="12.75">
      <c r="A184" s="8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256"/>
      <c r="P184" s="93"/>
      <c r="Q184" s="256"/>
    </row>
    <row r="185" spans="1:17" s="1" customFormat="1" ht="12.75">
      <c r="A185" s="8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256"/>
      <c r="P185" s="93"/>
      <c r="Q185" s="256"/>
    </row>
    <row r="186" spans="1:17" s="1" customFormat="1" ht="12.75">
      <c r="A186" s="8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256"/>
      <c r="P186" s="93"/>
      <c r="Q186" s="256"/>
    </row>
    <row r="187" spans="1:17" s="1" customFormat="1" ht="12.75">
      <c r="A187" s="8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256"/>
      <c r="P187" s="93"/>
      <c r="Q187" s="256"/>
    </row>
    <row r="188" spans="1:17" s="1" customFormat="1" ht="12.75">
      <c r="A188" s="8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256"/>
      <c r="P188" s="93"/>
      <c r="Q188" s="256"/>
    </row>
    <row r="189" spans="1:17" s="1" customFormat="1" ht="12.75">
      <c r="A189" s="8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256"/>
      <c r="P189" s="93"/>
      <c r="Q189" s="256"/>
    </row>
    <row r="190" spans="1:17" s="1" customFormat="1" ht="12.75">
      <c r="A190" s="8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256"/>
      <c r="P190" s="93"/>
      <c r="Q190" s="256"/>
    </row>
    <row r="191" spans="1:17" s="1" customFormat="1" ht="12.75">
      <c r="A191" s="8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256"/>
      <c r="P191" s="93"/>
      <c r="Q191" s="256"/>
    </row>
    <row r="192" spans="1:17" s="1" customFormat="1" ht="12.75">
      <c r="A192" s="8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256"/>
      <c r="P192" s="93"/>
      <c r="Q192" s="256"/>
    </row>
    <row r="193" spans="1:17" s="1" customFormat="1" ht="12.75">
      <c r="A193" s="8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256"/>
      <c r="P193" s="93"/>
      <c r="Q193" s="256"/>
    </row>
    <row r="194" spans="1:17" s="1" customFormat="1" ht="12.75">
      <c r="A194" s="8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256"/>
      <c r="P194" s="93"/>
      <c r="Q194" s="256"/>
    </row>
    <row r="195" spans="1:17" s="1" customFormat="1" ht="12.75">
      <c r="A195" s="8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256"/>
      <c r="P195" s="93"/>
      <c r="Q195" s="256"/>
    </row>
    <row r="196" spans="1:17" s="1" customFormat="1" ht="12.75">
      <c r="A196" s="8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256"/>
      <c r="P196" s="93"/>
      <c r="Q196" s="256"/>
    </row>
    <row r="197" spans="1:17" s="1" customFormat="1" ht="12.75">
      <c r="A197" s="8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256"/>
      <c r="P197" s="93"/>
      <c r="Q197" s="256"/>
    </row>
    <row r="198" spans="1:17" s="1" customFormat="1" ht="12.75">
      <c r="A198" s="8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256"/>
      <c r="P198" s="93"/>
      <c r="Q198" s="256"/>
    </row>
    <row r="199" spans="1:17" s="1" customFormat="1" ht="12.75">
      <c r="A199" s="8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256"/>
      <c r="P199" s="93"/>
      <c r="Q199" s="256"/>
    </row>
    <row r="200" spans="1:17" s="1" customFormat="1" ht="12.75">
      <c r="A200" s="8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256"/>
      <c r="P200" s="93"/>
      <c r="Q200" s="256"/>
    </row>
    <row r="201" spans="1:17" s="1" customFormat="1" ht="12.75">
      <c r="A201" s="8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256"/>
      <c r="P201" s="93"/>
      <c r="Q201" s="256"/>
    </row>
    <row r="202" spans="1:17" s="1" customFormat="1" ht="12.75">
      <c r="A202" s="8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256"/>
      <c r="P202" s="93"/>
      <c r="Q202" s="256"/>
    </row>
    <row r="203" spans="1:17" s="1" customFormat="1" ht="12.75">
      <c r="A203" s="8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256"/>
      <c r="P203" s="93"/>
      <c r="Q203" s="256"/>
    </row>
    <row r="204" spans="1:17" s="1" customFormat="1" ht="12.75">
      <c r="A204" s="8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256"/>
      <c r="P204" s="93"/>
      <c r="Q204" s="256"/>
    </row>
    <row r="205" spans="1:17" s="1" customFormat="1" ht="12.75">
      <c r="A205" s="8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256"/>
      <c r="P205" s="93"/>
      <c r="Q205" s="256"/>
    </row>
    <row r="206" spans="1:17" s="1" customFormat="1" ht="12.75">
      <c r="A206" s="8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256"/>
      <c r="P206" s="93"/>
      <c r="Q206" s="256"/>
    </row>
    <row r="207" spans="1:17" s="1" customFormat="1" ht="12.75">
      <c r="A207" s="8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256"/>
      <c r="P207" s="93"/>
      <c r="Q207" s="256"/>
    </row>
    <row r="208" spans="1:17" s="1" customFormat="1" ht="12.75">
      <c r="A208" s="8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256"/>
      <c r="P208" s="93"/>
      <c r="Q208" s="256"/>
    </row>
    <row r="209" spans="1:17" s="1" customFormat="1" ht="12.75">
      <c r="A209" s="8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256"/>
      <c r="P209" s="93"/>
      <c r="Q209" s="256"/>
    </row>
    <row r="210" spans="1:17" s="1" customFormat="1" ht="12.75">
      <c r="A210" s="8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256"/>
      <c r="P210" s="93"/>
      <c r="Q210" s="256"/>
    </row>
    <row r="211" spans="1:17" s="1" customFormat="1" ht="12.75">
      <c r="A211" s="8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256"/>
      <c r="P211" s="93"/>
      <c r="Q211" s="256"/>
    </row>
    <row r="212" spans="1:17" s="1" customFormat="1" ht="12.75">
      <c r="A212" s="8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256"/>
      <c r="P212" s="93"/>
      <c r="Q212" s="256"/>
    </row>
    <row r="213" spans="1:17" s="1" customFormat="1" ht="12.75">
      <c r="A213" s="8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256"/>
      <c r="P213" s="93"/>
      <c r="Q213" s="256"/>
    </row>
    <row r="214" spans="1:17" s="1" customFormat="1" ht="12.75">
      <c r="A214" s="8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256"/>
      <c r="P214" s="93"/>
      <c r="Q214" s="256"/>
    </row>
    <row r="215" spans="1:17" s="1" customFormat="1" ht="12.75">
      <c r="A215" s="8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256"/>
      <c r="P215" s="93"/>
      <c r="Q215" s="256"/>
    </row>
    <row r="216" spans="1:17" s="1" customFormat="1" ht="12.75">
      <c r="A216" s="8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256"/>
      <c r="P216" s="93"/>
      <c r="Q216" s="256"/>
    </row>
    <row r="217" spans="1:17" s="1" customFormat="1" ht="12.75">
      <c r="A217" s="8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256"/>
      <c r="P217" s="93"/>
      <c r="Q217" s="256"/>
    </row>
    <row r="218" spans="1:17" s="1" customFormat="1" ht="12.75">
      <c r="A218" s="8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256"/>
      <c r="P218" s="93"/>
      <c r="Q218" s="256"/>
    </row>
    <row r="219" spans="1:17" s="1" customFormat="1" ht="12.75">
      <c r="A219" s="8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256"/>
      <c r="P219" s="93"/>
      <c r="Q219" s="256"/>
    </row>
    <row r="220" spans="1:17" s="1" customFormat="1" ht="12.75">
      <c r="A220" s="8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256"/>
      <c r="P220" s="93"/>
      <c r="Q220" s="256"/>
    </row>
    <row r="221" spans="1:17" s="1" customFormat="1" ht="12.75">
      <c r="A221" s="8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256"/>
      <c r="P221" s="93"/>
      <c r="Q221" s="256"/>
    </row>
    <row r="222" spans="1:17" s="1" customFormat="1" ht="12.75">
      <c r="A222" s="8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256"/>
      <c r="P222" s="93"/>
      <c r="Q222" s="256"/>
    </row>
    <row r="223" spans="1:17" s="1" customFormat="1" ht="12.75">
      <c r="A223" s="8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256"/>
      <c r="P223" s="93"/>
      <c r="Q223" s="256"/>
    </row>
    <row r="224" spans="1:17" s="1" customFormat="1" ht="12.75">
      <c r="A224" s="8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256"/>
      <c r="P224" s="93"/>
      <c r="Q224" s="256"/>
    </row>
    <row r="225" spans="1:17" s="1" customFormat="1" ht="12.75">
      <c r="A225" s="8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256"/>
      <c r="P225" s="93"/>
      <c r="Q225" s="256"/>
    </row>
    <row r="226" spans="1:17" s="1" customFormat="1" ht="12.75">
      <c r="A226" s="8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256"/>
      <c r="P226" s="93"/>
      <c r="Q226" s="256"/>
    </row>
    <row r="227" spans="1:17" s="1" customFormat="1" ht="12.75">
      <c r="A227" s="8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256"/>
      <c r="P227" s="93"/>
      <c r="Q227" s="256"/>
    </row>
    <row r="228" spans="1:17" s="1" customFormat="1" ht="12.75">
      <c r="A228" s="8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256"/>
      <c r="P228" s="93"/>
      <c r="Q228" s="256"/>
    </row>
    <row r="229" spans="1:17" s="1" customFormat="1" ht="12.75">
      <c r="A229" s="8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256"/>
      <c r="P229" s="93"/>
      <c r="Q229" s="256"/>
    </row>
    <row r="230" spans="1:17" s="1" customFormat="1" ht="12.75">
      <c r="A230" s="8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256"/>
      <c r="P230" s="93"/>
      <c r="Q230" s="256"/>
    </row>
    <row r="231" spans="1:17" s="1" customFormat="1" ht="12.75">
      <c r="A231" s="8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256"/>
      <c r="P231" s="93"/>
      <c r="Q231" s="256"/>
    </row>
    <row r="232" spans="1:17" s="1" customFormat="1" ht="12.75">
      <c r="A232" s="8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256"/>
      <c r="P232" s="93"/>
      <c r="Q232" s="256"/>
    </row>
    <row r="233" spans="1:17" s="1" customFormat="1" ht="12.75">
      <c r="A233" s="8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256"/>
      <c r="P233" s="93"/>
      <c r="Q233" s="256"/>
    </row>
    <row r="234" spans="1:17" s="1" customFormat="1" ht="12.75">
      <c r="A234" s="8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256"/>
      <c r="P234" s="93"/>
      <c r="Q234" s="256"/>
    </row>
    <row r="235" spans="1:17" s="1" customFormat="1" ht="12.75">
      <c r="A235" s="8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256"/>
      <c r="P235" s="93"/>
      <c r="Q235" s="256"/>
    </row>
    <row r="236" spans="1:17" s="1" customFormat="1" ht="12.75">
      <c r="A236" s="8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256"/>
      <c r="P236" s="93"/>
      <c r="Q236" s="256"/>
    </row>
    <row r="237" spans="1:17" s="1" customFormat="1" ht="12.75">
      <c r="A237" s="8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256"/>
      <c r="P237" s="93"/>
      <c r="Q237" s="256"/>
    </row>
    <row r="238" spans="1:17" s="1" customFormat="1" ht="12.75">
      <c r="A238" s="8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256"/>
      <c r="P238" s="93"/>
      <c r="Q238" s="256"/>
    </row>
    <row r="239" spans="1:17" s="1" customFormat="1" ht="12.75">
      <c r="A239" s="8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256"/>
      <c r="P239" s="93"/>
      <c r="Q239" s="256"/>
    </row>
    <row r="240" spans="1:17" s="1" customFormat="1" ht="12.75">
      <c r="A240" s="8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256"/>
      <c r="P240" s="93"/>
      <c r="Q240" s="256"/>
    </row>
    <row r="241" spans="1:17" s="1" customFormat="1" ht="12.75">
      <c r="A241" s="8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256"/>
      <c r="P241" s="93"/>
      <c r="Q241" s="256"/>
    </row>
    <row r="242" spans="1:17" s="1" customFormat="1" ht="12.75">
      <c r="A242" s="8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256"/>
      <c r="P242" s="93"/>
      <c r="Q242" s="256"/>
    </row>
    <row r="243" spans="1:17" s="1" customFormat="1" ht="12.75">
      <c r="A243" s="8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256"/>
      <c r="P243" s="93"/>
      <c r="Q243" s="256"/>
    </row>
    <row r="244" spans="1:17" s="1" customFormat="1" ht="12.75">
      <c r="A244" s="8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256"/>
      <c r="P244" s="93"/>
      <c r="Q244" s="256"/>
    </row>
    <row r="245" spans="1:17" s="1" customFormat="1" ht="12.75">
      <c r="A245" s="8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256"/>
      <c r="P245" s="93"/>
      <c r="Q245" s="256"/>
    </row>
    <row r="246" spans="1:17" s="1" customFormat="1" ht="12.75">
      <c r="A246" s="8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256"/>
      <c r="P246" s="93"/>
      <c r="Q246" s="256"/>
    </row>
    <row r="247" spans="1:17" s="1" customFormat="1" ht="12.75">
      <c r="A247" s="8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256"/>
      <c r="P247" s="93"/>
      <c r="Q247" s="256"/>
    </row>
    <row r="248" spans="1:17" s="1" customFormat="1" ht="12.75">
      <c r="A248" s="8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256"/>
      <c r="P248" s="93"/>
      <c r="Q248" s="256"/>
    </row>
    <row r="249" spans="1:17" s="1" customFormat="1" ht="12.75">
      <c r="A249" s="8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256"/>
      <c r="P249" s="93"/>
      <c r="Q249" s="256"/>
    </row>
    <row r="250" spans="1:17" s="1" customFormat="1" ht="12.75">
      <c r="A250" s="8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256"/>
      <c r="P250" s="93"/>
      <c r="Q250" s="256"/>
    </row>
    <row r="251" spans="1:17" s="1" customFormat="1" ht="12.75">
      <c r="A251" s="8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256"/>
      <c r="P251" s="93"/>
      <c r="Q251" s="256"/>
    </row>
    <row r="252" spans="1:17" s="1" customFormat="1" ht="12.75">
      <c r="A252" s="8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256"/>
      <c r="P252" s="93"/>
      <c r="Q252" s="256"/>
    </row>
    <row r="253" spans="1:17" s="1" customFormat="1" ht="12.75">
      <c r="A253" s="8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256"/>
      <c r="P253" s="93"/>
      <c r="Q253" s="256"/>
    </row>
    <row r="254" spans="1:17" s="1" customFormat="1" ht="12.75">
      <c r="A254" s="8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256"/>
      <c r="P254" s="93"/>
      <c r="Q254" s="256"/>
    </row>
    <row r="255" spans="1:17" s="1" customFormat="1" ht="12.75">
      <c r="A255" s="8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256"/>
      <c r="P255" s="93"/>
      <c r="Q255" s="256"/>
    </row>
    <row r="256" spans="1:17" s="1" customFormat="1" ht="12.75">
      <c r="A256" s="8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256"/>
      <c r="P256" s="93"/>
      <c r="Q256" s="256"/>
    </row>
    <row r="257" spans="1:17" s="1" customFormat="1" ht="12.75">
      <c r="A257" s="8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256"/>
      <c r="P257" s="93"/>
      <c r="Q257" s="256"/>
    </row>
    <row r="258" spans="1:17" s="1" customFormat="1" ht="12.75">
      <c r="A258" s="8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256"/>
      <c r="P258" s="93"/>
      <c r="Q258" s="256"/>
    </row>
    <row r="259" spans="1:17" s="1" customFormat="1" ht="12.75">
      <c r="A259" s="8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256"/>
      <c r="P259" s="93"/>
      <c r="Q259" s="256"/>
    </row>
    <row r="260" spans="1:17" s="1" customFormat="1" ht="12.75">
      <c r="A260" s="8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256"/>
      <c r="P260" s="93"/>
      <c r="Q260" s="256"/>
    </row>
    <row r="261" spans="1:17" s="1" customFormat="1" ht="12.75">
      <c r="A261" s="8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256"/>
      <c r="P261" s="93"/>
      <c r="Q261" s="256"/>
    </row>
    <row r="262" spans="1:17" s="1" customFormat="1" ht="12.75">
      <c r="A262" s="8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256"/>
      <c r="P262" s="93"/>
      <c r="Q262" s="256"/>
    </row>
    <row r="263" spans="1:17" s="1" customFormat="1" ht="12.75">
      <c r="A263" s="8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256"/>
      <c r="P263" s="93"/>
      <c r="Q263" s="256"/>
    </row>
    <row r="264" spans="1:17" s="1" customFormat="1" ht="12.75">
      <c r="A264" s="8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256"/>
      <c r="P264" s="93"/>
      <c r="Q264" s="256"/>
    </row>
    <row r="265" spans="1:17" s="1" customFormat="1" ht="12.75">
      <c r="A265" s="8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256"/>
      <c r="P265" s="93"/>
      <c r="Q265" s="256"/>
    </row>
    <row r="266" spans="1:17" s="1" customFormat="1" ht="12.75">
      <c r="A266" s="8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256"/>
      <c r="P266" s="93"/>
      <c r="Q266" s="256"/>
    </row>
    <row r="267" spans="1:17" s="1" customFormat="1" ht="12.75">
      <c r="A267" s="8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256"/>
      <c r="P267" s="93"/>
      <c r="Q267" s="256"/>
    </row>
    <row r="268" spans="1:17" s="1" customFormat="1" ht="12.75">
      <c r="A268" s="8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256"/>
      <c r="P268" s="93"/>
      <c r="Q268" s="256"/>
    </row>
    <row r="269" spans="1:17" s="1" customFormat="1" ht="12.75">
      <c r="A269" s="8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256"/>
      <c r="P269" s="93"/>
      <c r="Q269" s="256"/>
    </row>
    <row r="270" spans="1:17" s="1" customFormat="1" ht="12.75">
      <c r="A270" s="8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256"/>
      <c r="P270" s="93"/>
      <c r="Q270" s="256"/>
    </row>
    <row r="271" spans="1:17" s="1" customFormat="1" ht="12.75">
      <c r="A271" s="8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256"/>
      <c r="P271" s="93"/>
      <c r="Q271" s="256"/>
    </row>
    <row r="272" spans="1:17" s="1" customFormat="1" ht="12.75">
      <c r="A272" s="8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256"/>
      <c r="P272" s="93"/>
      <c r="Q272" s="256"/>
    </row>
    <row r="273" spans="1:17" s="1" customFormat="1" ht="12.75">
      <c r="A273" s="8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256"/>
      <c r="P273" s="93"/>
      <c r="Q273" s="256"/>
    </row>
    <row r="274" spans="1:17" s="1" customFormat="1" ht="12.75">
      <c r="A274" s="8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256"/>
      <c r="P274" s="93"/>
      <c r="Q274" s="256"/>
    </row>
    <row r="275" spans="1:17" s="1" customFormat="1" ht="12.75">
      <c r="A275" s="8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256"/>
      <c r="P275" s="93"/>
      <c r="Q275" s="256"/>
    </row>
    <row r="276" spans="1:17" s="1" customFormat="1" ht="12.75">
      <c r="A276" s="8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256"/>
      <c r="P276" s="93"/>
      <c r="Q276" s="256"/>
    </row>
    <row r="277" spans="1:17" s="1" customFormat="1" ht="12.75">
      <c r="A277" s="8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256"/>
      <c r="P277" s="93"/>
      <c r="Q277" s="256"/>
    </row>
    <row r="278" spans="1:17" s="1" customFormat="1" ht="12.75">
      <c r="A278" s="8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256"/>
      <c r="P278" s="93"/>
      <c r="Q278" s="256"/>
    </row>
    <row r="279" spans="1:17" s="1" customFormat="1" ht="12.75">
      <c r="A279" s="8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256"/>
      <c r="P279" s="93"/>
      <c r="Q279" s="256"/>
    </row>
    <row r="280" spans="1:17" s="1" customFormat="1" ht="12.75">
      <c r="A280" s="8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256"/>
      <c r="P280" s="93"/>
      <c r="Q280" s="256"/>
    </row>
    <row r="281" spans="1:17" s="1" customFormat="1" ht="12.75">
      <c r="A281" s="8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256"/>
      <c r="P281" s="93"/>
      <c r="Q281" s="256"/>
    </row>
    <row r="282" spans="1:17" s="1" customFormat="1" ht="12.75">
      <c r="A282" s="8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256"/>
      <c r="P282" s="93"/>
      <c r="Q282" s="256"/>
    </row>
    <row r="283" spans="1:17" s="1" customFormat="1" ht="12.75">
      <c r="A283" s="8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256"/>
      <c r="P283" s="93"/>
      <c r="Q283" s="256"/>
    </row>
    <row r="284" spans="1:17" s="1" customFormat="1" ht="12.75">
      <c r="A284" s="8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256"/>
      <c r="P284" s="93"/>
      <c r="Q284" s="256"/>
    </row>
    <row r="285" spans="1:17" s="1" customFormat="1" ht="12.75">
      <c r="A285" s="8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256"/>
      <c r="P285" s="93"/>
      <c r="Q285" s="256"/>
    </row>
    <row r="286" spans="1:17" s="1" customFormat="1" ht="12.75">
      <c r="A286" s="8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256"/>
      <c r="P286" s="93"/>
      <c r="Q286" s="256"/>
    </row>
    <row r="287" spans="1:17" s="1" customFormat="1" ht="12.75">
      <c r="A287" s="8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256"/>
      <c r="P287" s="93"/>
      <c r="Q287" s="256"/>
    </row>
    <row r="288" spans="1:17" s="1" customFormat="1" ht="12.75">
      <c r="A288" s="8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256"/>
      <c r="P288" s="93"/>
      <c r="Q288" s="256"/>
    </row>
    <row r="289" spans="1:17" s="1" customFormat="1" ht="12.75">
      <c r="A289" s="8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256"/>
      <c r="P289" s="93"/>
      <c r="Q289" s="256"/>
    </row>
    <row r="290" spans="1:17" s="1" customFormat="1" ht="12.75">
      <c r="A290" s="8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256"/>
      <c r="P290" s="93"/>
      <c r="Q290" s="256"/>
    </row>
    <row r="291" spans="1:17" s="1" customFormat="1" ht="12.75">
      <c r="A291" s="8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256"/>
      <c r="P291" s="93"/>
      <c r="Q291" s="256"/>
    </row>
    <row r="292" spans="1:17" s="1" customFormat="1" ht="12.75">
      <c r="A292" s="8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256"/>
      <c r="P292" s="93"/>
      <c r="Q292" s="256"/>
    </row>
    <row r="293" spans="1:17" s="1" customFormat="1" ht="12.75">
      <c r="A293" s="8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256"/>
      <c r="P293" s="93"/>
      <c r="Q293" s="256"/>
    </row>
    <row r="294" spans="1:17" s="1" customFormat="1" ht="12.75">
      <c r="A294" s="8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256"/>
      <c r="P294" s="93"/>
      <c r="Q294" s="256"/>
    </row>
    <row r="295" spans="1:17" s="1" customFormat="1" ht="12.75">
      <c r="A295" s="8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256"/>
      <c r="P295" s="93"/>
      <c r="Q295" s="256"/>
    </row>
    <row r="296" spans="1:17" s="1" customFormat="1" ht="12.75">
      <c r="A296" s="8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256"/>
      <c r="P296" s="93"/>
      <c r="Q296" s="256"/>
    </row>
    <row r="297" spans="1:17" s="1" customFormat="1" ht="12.75">
      <c r="A297" s="8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256"/>
      <c r="P297" s="93"/>
      <c r="Q297" s="256"/>
    </row>
    <row r="298" spans="1:17" s="1" customFormat="1" ht="12.75">
      <c r="A298" s="8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256"/>
      <c r="P298" s="93"/>
      <c r="Q298" s="256"/>
    </row>
    <row r="299" spans="1:17" s="1" customFormat="1" ht="12.75">
      <c r="A299" s="8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256"/>
      <c r="P299" s="93"/>
      <c r="Q299" s="256"/>
    </row>
    <row r="300" spans="1:17" s="1" customFormat="1" ht="12.75">
      <c r="A300" s="8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256"/>
      <c r="P300" s="93"/>
      <c r="Q300" s="256"/>
    </row>
    <row r="301" spans="1:17" s="1" customFormat="1" ht="12.75">
      <c r="A301" s="8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256"/>
      <c r="P301" s="93"/>
      <c r="Q301" s="256"/>
    </row>
    <row r="302" spans="1:17" s="1" customFormat="1" ht="12.75">
      <c r="A302" s="8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256"/>
      <c r="P302" s="93"/>
      <c r="Q302" s="256"/>
    </row>
    <row r="303" spans="1:17" s="1" customFormat="1" ht="12.75">
      <c r="A303" s="8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256"/>
      <c r="P303" s="93"/>
      <c r="Q303" s="256"/>
    </row>
    <row r="304" spans="1:17" s="1" customFormat="1" ht="12.75">
      <c r="A304" s="8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256"/>
      <c r="P304" s="93"/>
      <c r="Q304" s="256"/>
    </row>
    <row r="305" spans="1:17" s="1" customFormat="1" ht="12.75">
      <c r="A305" s="8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256"/>
      <c r="P305" s="93"/>
      <c r="Q305" s="256"/>
    </row>
    <row r="306" spans="1:17" s="1" customFormat="1" ht="12.75">
      <c r="A306" s="8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256"/>
      <c r="P306" s="93"/>
      <c r="Q306" s="256"/>
    </row>
    <row r="307" spans="1:17" s="1" customFormat="1" ht="12.75">
      <c r="A307" s="8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256"/>
      <c r="P307" s="93"/>
      <c r="Q307" s="256"/>
    </row>
    <row r="308" spans="1:17" s="1" customFormat="1" ht="12.75">
      <c r="A308" s="8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256"/>
      <c r="P308" s="93"/>
      <c r="Q308" s="256"/>
    </row>
    <row r="309" spans="1:17" s="1" customFormat="1" ht="12.75">
      <c r="A309" s="8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256"/>
      <c r="P309" s="93"/>
      <c r="Q309" s="256"/>
    </row>
    <row r="310" spans="1:17" s="1" customFormat="1" ht="12.75">
      <c r="A310" s="8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256"/>
      <c r="P310" s="93"/>
      <c r="Q310" s="256"/>
    </row>
    <row r="311" spans="1:17" s="1" customFormat="1" ht="12.75">
      <c r="A311" s="8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256"/>
      <c r="P311" s="93"/>
      <c r="Q311" s="256"/>
    </row>
    <row r="312" spans="1:17" s="1" customFormat="1" ht="12.75">
      <c r="A312" s="8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256"/>
      <c r="P312" s="93"/>
      <c r="Q312" s="256"/>
    </row>
    <row r="313" spans="1:17" s="1" customFormat="1" ht="12.75">
      <c r="A313" s="8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256"/>
      <c r="P313" s="93"/>
      <c r="Q313" s="256"/>
    </row>
    <row r="314" spans="1:17" s="1" customFormat="1" ht="12.75">
      <c r="A314" s="8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256"/>
      <c r="P314" s="93"/>
      <c r="Q314" s="256"/>
    </row>
    <row r="315" spans="1:17" s="1" customFormat="1" ht="12.75">
      <c r="A315" s="8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256"/>
      <c r="P315" s="93"/>
      <c r="Q315" s="256"/>
    </row>
    <row r="316" spans="1:17" s="1" customFormat="1" ht="12.75">
      <c r="A316" s="8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256"/>
      <c r="P316" s="93"/>
      <c r="Q316" s="256"/>
    </row>
    <row r="317" spans="1:17" s="1" customFormat="1" ht="12.75">
      <c r="A317" s="8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256"/>
      <c r="P317" s="93"/>
      <c r="Q317" s="256"/>
    </row>
    <row r="318" spans="1:17" s="1" customFormat="1" ht="12.75">
      <c r="A318" s="8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256"/>
      <c r="P318" s="93"/>
      <c r="Q318" s="256"/>
    </row>
    <row r="319" spans="1:17" s="1" customFormat="1" ht="12.75">
      <c r="A319" s="8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256"/>
      <c r="P319" s="93"/>
      <c r="Q319" s="256"/>
    </row>
    <row r="320" spans="1:17" s="1" customFormat="1" ht="12.75">
      <c r="A320" s="8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256"/>
      <c r="P320" s="93"/>
      <c r="Q320" s="256"/>
    </row>
    <row r="321" spans="1:17" s="1" customFormat="1" ht="12.75">
      <c r="A321" s="8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256"/>
      <c r="P321" s="93"/>
      <c r="Q321" s="256"/>
    </row>
    <row r="322" spans="1:17" s="1" customFormat="1" ht="12.75">
      <c r="A322" s="8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256"/>
      <c r="P322" s="93"/>
      <c r="Q322" s="256"/>
    </row>
    <row r="323" spans="1:17" s="1" customFormat="1" ht="12.75">
      <c r="A323" s="8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256"/>
      <c r="P323" s="93"/>
      <c r="Q323" s="256"/>
    </row>
    <row r="324" spans="1:17" s="1" customFormat="1" ht="12.75">
      <c r="A324" s="8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256"/>
      <c r="P324" s="93"/>
      <c r="Q324" s="256"/>
    </row>
    <row r="325" spans="1:17" s="1" customFormat="1" ht="12.75">
      <c r="A325" s="8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256"/>
      <c r="P325" s="93"/>
      <c r="Q325" s="256"/>
    </row>
    <row r="326" spans="1:17" s="1" customFormat="1" ht="12.75">
      <c r="A326" s="8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256"/>
      <c r="P326" s="93"/>
      <c r="Q326" s="256"/>
    </row>
    <row r="327" spans="1:17" s="1" customFormat="1" ht="12.75">
      <c r="A327" s="8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256"/>
      <c r="P327" s="93"/>
      <c r="Q327" s="256"/>
    </row>
    <row r="328" spans="1:17" s="1" customFormat="1" ht="12.75">
      <c r="A328" s="8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256"/>
      <c r="P328" s="93"/>
      <c r="Q328" s="256"/>
    </row>
    <row r="329" spans="1:17" s="1" customFormat="1" ht="12.75">
      <c r="A329" s="8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256"/>
      <c r="P329" s="93"/>
      <c r="Q329" s="256"/>
    </row>
    <row r="330" spans="1:17" s="1" customFormat="1" ht="12.75">
      <c r="A330" s="8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256"/>
      <c r="P330" s="93"/>
      <c r="Q330" s="256"/>
    </row>
    <row r="331" spans="1:17" s="1" customFormat="1" ht="12.75">
      <c r="A331" s="8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256"/>
      <c r="P331" s="93"/>
      <c r="Q331" s="256"/>
    </row>
    <row r="332" spans="1:17" s="1" customFormat="1" ht="12.75">
      <c r="A332" s="8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256"/>
      <c r="P332" s="93"/>
      <c r="Q332" s="256"/>
    </row>
    <row r="333" spans="1:17" s="1" customFormat="1" ht="12.75">
      <c r="A333" s="8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256"/>
      <c r="P333" s="93"/>
      <c r="Q333" s="256"/>
    </row>
    <row r="334" spans="1:17" s="1" customFormat="1" ht="12.75">
      <c r="A334" s="8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256"/>
      <c r="P334" s="93"/>
      <c r="Q334" s="256"/>
    </row>
    <row r="335" spans="1:17" s="1" customFormat="1" ht="12.75">
      <c r="A335" s="8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256"/>
      <c r="P335" s="93"/>
      <c r="Q335" s="256"/>
    </row>
    <row r="336" spans="1:17" s="1" customFormat="1" ht="12.75">
      <c r="A336" s="8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256"/>
      <c r="P336" s="93"/>
      <c r="Q336" s="256"/>
    </row>
    <row r="337" spans="1:17" s="1" customFormat="1" ht="12.75">
      <c r="A337" s="8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256"/>
      <c r="P337" s="93"/>
      <c r="Q337" s="256"/>
    </row>
    <row r="338" spans="1:17" s="1" customFormat="1" ht="12.75">
      <c r="A338" s="8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256"/>
      <c r="P338" s="93"/>
      <c r="Q338" s="256"/>
    </row>
    <row r="339" spans="1:17" s="1" customFormat="1" ht="12.75">
      <c r="A339" s="8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256"/>
      <c r="P339" s="93"/>
      <c r="Q339" s="256"/>
    </row>
    <row r="340" spans="1:17" s="1" customFormat="1" ht="12.75">
      <c r="A340" s="8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256"/>
      <c r="P340" s="93"/>
      <c r="Q340" s="256"/>
    </row>
    <row r="341" spans="1:17" s="1" customFormat="1" ht="12.75">
      <c r="A341" s="8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256"/>
      <c r="P341" s="93"/>
      <c r="Q341" s="256"/>
    </row>
    <row r="342" spans="1:17" s="1" customFormat="1" ht="12.75">
      <c r="A342" s="8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256"/>
      <c r="P342" s="93"/>
      <c r="Q342" s="256"/>
    </row>
    <row r="343" spans="1:17" s="1" customFormat="1" ht="12.75">
      <c r="A343" s="8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256"/>
      <c r="P343" s="93"/>
      <c r="Q343" s="256"/>
    </row>
    <row r="344" spans="1:17" s="1" customFormat="1" ht="12.75">
      <c r="A344" s="8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256"/>
      <c r="P344" s="93"/>
      <c r="Q344" s="256"/>
    </row>
    <row r="345" spans="1:17" s="1" customFormat="1" ht="12.75">
      <c r="A345" s="8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256"/>
      <c r="P345" s="93"/>
      <c r="Q345" s="256"/>
    </row>
    <row r="346" spans="1:17" s="1" customFormat="1" ht="12.75">
      <c r="A346" s="8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256"/>
      <c r="P346" s="93"/>
      <c r="Q346" s="256"/>
    </row>
    <row r="347" spans="1:17" s="1" customFormat="1" ht="12.75">
      <c r="A347" s="8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256"/>
      <c r="P347" s="93"/>
      <c r="Q347" s="256"/>
    </row>
    <row r="348" spans="1:17" s="1" customFormat="1" ht="12.75">
      <c r="A348" s="8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256"/>
      <c r="P348" s="93"/>
      <c r="Q348" s="256"/>
    </row>
    <row r="349" spans="1:17" s="1" customFormat="1" ht="12.75">
      <c r="A349" s="8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256"/>
      <c r="P349" s="93"/>
      <c r="Q349" s="256"/>
    </row>
    <row r="350" spans="1:17" s="1" customFormat="1" ht="12.75">
      <c r="A350" s="8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256"/>
      <c r="P350" s="93"/>
      <c r="Q350" s="256"/>
    </row>
    <row r="351" spans="1:17" s="1" customFormat="1" ht="12.75">
      <c r="A351" s="8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256"/>
      <c r="P351" s="93"/>
      <c r="Q351" s="256"/>
    </row>
    <row r="352" spans="1:17" s="1" customFormat="1" ht="12.75">
      <c r="A352" s="8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256"/>
      <c r="P352" s="93"/>
      <c r="Q352" s="256"/>
    </row>
    <row r="353" spans="1:17" s="1" customFormat="1" ht="12.75">
      <c r="A353" s="8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256"/>
      <c r="P353" s="93"/>
      <c r="Q353" s="256"/>
    </row>
    <row r="354" spans="1:17" s="1" customFormat="1" ht="12.75">
      <c r="A354" s="8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256"/>
      <c r="P354" s="93"/>
      <c r="Q354" s="256"/>
    </row>
    <row r="355" spans="1:17" s="1" customFormat="1" ht="12.75">
      <c r="A355" s="8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256"/>
      <c r="P355" s="93"/>
      <c r="Q355" s="256"/>
    </row>
    <row r="356" spans="1:17" s="1" customFormat="1" ht="12.75">
      <c r="A356" s="8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256"/>
      <c r="P356" s="93"/>
      <c r="Q356" s="256"/>
    </row>
    <row r="357" spans="1:17" s="1" customFormat="1" ht="12.75">
      <c r="A357" s="8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256"/>
      <c r="P357" s="93"/>
      <c r="Q357" s="256"/>
    </row>
    <row r="358" spans="1:17" s="1" customFormat="1" ht="12.75">
      <c r="A358" s="8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256"/>
      <c r="P358" s="93"/>
      <c r="Q358" s="256"/>
    </row>
    <row r="359" spans="1:17" s="1" customFormat="1" ht="12.75">
      <c r="A359" s="8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256"/>
      <c r="P359" s="93"/>
      <c r="Q359" s="256"/>
    </row>
    <row r="360" spans="1:17" s="1" customFormat="1" ht="12.75">
      <c r="A360" s="8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256"/>
      <c r="P360" s="93"/>
      <c r="Q360" s="256"/>
    </row>
  </sheetData>
  <sheetProtection password="CAF5" sheet="1" objects="1" scenarios="1"/>
  <mergeCells count="8">
    <mergeCell ref="P7:P8"/>
    <mergeCell ref="A1:Q1"/>
    <mergeCell ref="I5:L5"/>
    <mergeCell ref="O5:Q5"/>
    <mergeCell ref="A3:Q3"/>
    <mergeCell ref="L6:L8"/>
    <mergeCell ref="C5:G5"/>
    <mergeCell ref="G6:G8"/>
  </mergeCells>
  <printOptions horizontalCentered="1"/>
  <pageMargins left="0.2" right="0.23" top="0.87" bottom="0.82" header="0.67" footer="0.5"/>
  <pageSetup fitToHeight="1" fitToWidth="1" horizontalDpi="600" verticalDpi="600" orientation="landscape" scale="61" r:id="rId1"/>
  <headerFooter alignWithMargins="0">
    <oddFooter>&amp;L&amp;"Lucida Sans,Italic"&amp;9MSDE-LFRO  09 / 2010&amp;C- &amp;P -&amp;R&amp;"Lucida Sans,Italic"&amp;9Selected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4"/>
  <sheetViews>
    <sheetView zoomScalePageLayoutView="0" workbookViewId="0" topLeftCell="J28">
      <selection activeCell="B10" sqref="B10:P10"/>
    </sheetView>
  </sheetViews>
  <sheetFormatPr defaultColWidth="9.140625" defaultRowHeight="12.75"/>
  <cols>
    <col min="1" max="1" width="14.57421875" style="199" customWidth="1"/>
    <col min="2" max="2" width="12.28125" style="199" customWidth="1"/>
    <col min="3" max="3" width="12.00390625" style="199" customWidth="1"/>
    <col min="4" max="4" width="11.140625" style="199" customWidth="1"/>
    <col min="5" max="5" width="10.57421875" style="199" customWidth="1"/>
    <col min="6" max="6" width="14.28125" style="199" customWidth="1"/>
    <col min="7" max="7" width="13.421875" style="199" customWidth="1"/>
    <col min="8" max="8" width="11.57421875" style="199" customWidth="1"/>
    <col min="9" max="9" width="10.7109375" style="199" customWidth="1"/>
    <col min="10" max="10" width="2.00390625" style="199" customWidth="1"/>
    <col min="11" max="11" width="14.8515625" style="199" customWidth="1"/>
    <col min="12" max="12" width="12.28125" style="199" customWidth="1"/>
    <col min="13" max="13" width="15.00390625" style="199" bestFit="1" customWidth="1"/>
    <col min="14" max="14" width="12.421875" style="199" customWidth="1"/>
    <col min="15" max="15" width="11.00390625" style="199" customWidth="1"/>
    <col min="16" max="17" width="10.421875" style="199" customWidth="1"/>
    <col min="18" max="18" width="11.140625" style="168" customWidth="1"/>
    <col min="19" max="19" width="9.8515625" style="199" customWidth="1"/>
    <col min="20" max="20" width="5.00390625" style="1" customWidth="1"/>
    <col min="21" max="21" width="19.00390625" style="1" customWidth="1"/>
    <col min="22" max="22" width="20.28125" style="1" customWidth="1"/>
    <col min="23" max="16384" width="9.140625" style="1" customWidth="1"/>
  </cols>
  <sheetData>
    <row r="1" spans="1:18" ht="12.75">
      <c r="A1" s="330" t="s">
        <v>136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330" t="s">
        <v>288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13.5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20" ht="13.5" thickTop="1">
      <c r="A5" s="61"/>
      <c r="B5" s="341" t="s">
        <v>67</v>
      </c>
      <c r="C5" s="341"/>
      <c r="D5" s="341"/>
      <c r="E5" s="341"/>
      <c r="F5" s="341"/>
      <c r="G5" s="341"/>
      <c r="H5" s="167"/>
      <c r="I5" s="200"/>
      <c r="J5" s="61"/>
      <c r="K5" s="341" t="s">
        <v>68</v>
      </c>
      <c r="L5" s="341"/>
      <c r="M5" s="341"/>
      <c r="N5" s="341"/>
      <c r="O5" s="341"/>
      <c r="P5" s="341"/>
      <c r="Q5" s="341"/>
      <c r="R5" s="341"/>
      <c r="S5" s="332" t="s">
        <v>227</v>
      </c>
      <c r="T5" s="138"/>
    </row>
    <row r="6" spans="1:22" s="2" customFormat="1" ht="12.75">
      <c r="A6" s="177"/>
      <c r="B6" s="177" t="s">
        <v>11</v>
      </c>
      <c r="C6" s="177"/>
      <c r="D6" s="177"/>
      <c r="E6" s="177"/>
      <c r="F6" s="177"/>
      <c r="G6" s="177"/>
      <c r="H6" s="342" t="s">
        <v>10</v>
      </c>
      <c r="I6" s="342"/>
      <c r="J6" s="177"/>
      <c r="K6" s="177" t="s">
        <v>11</v>
      </c>
      <c r="L6" s="177"/>
      <c r="M6" s="177"/>
      <c r="N6" s="177"/>
      <c r="O6" s="177"/>
      <c r="P6" s="177"/>
      <c r="Q6" s="342" t="s">
        <v>10</v>
      </c>
      <c r="R6" s="342"/>
      <c r="S6" s="344"/>
      <c r="T6" s="141"/>
      <c r="U6" s="162">
        <v>40324</v>
      </c>
      <c r="V6" s="162">
        <v>40324</v>
      </c>
    </row>
    <row r="7" spans="1:22" s="2" customFormat="1" ht="12.75">
      <c r="A7" s="60" t="s">
        <v>37</v>
      </c>
      <c r="B7" s="177" t="s">
        <v>64</v>
      </c>
      <c r="C7" s="177" t="s">
        <v>0</v>
      </c>
      <c r="D7" s="177"/>
      <c r="E7" s="177" t="s">
        <v>5</v>
      </c>
      <c r="F7" s="177"/>
      <c r="G7" s="177"/>
      <c r="H7" s="343"/>
      <c r="I7" s="343"/>
      <c r="J7" s="177"/>
      <c r="K7" s="177" t="s">
        <v>64</v>
      </c>
      <c r="L7" s="177" t="s">
        <v>0</v>
      </c>
      <c r="M7" s="177"/>
      <c r="N7" s="177" t="s">
        <v>5</v>
      </c>
      <c r="O7" s="177"/>
      <c r="P7" s="177"/>
      <c r="Q7" s="343"/>
      <c r="R7" s="343"/>
      <c r="S7" s="344"/>
      <c r="T7" s="141"/>
      <c r="U7" s="144" t="s">
        <v>243</v>
      </c>
      <c r="V7" s="144" t="s">
        <v>244</v>
      </c>
    </row>
    <row r="8" spans="1:22" s="2" customFormat="1" ht="12.75">
      <c r="A8" s="60" t="s">
        <v>38</v>
      </c>
      <c r="B8" s="177" t="s">
        <v>65</v>
      </c>
      <c r="C8" s="177" t="s">
        <v>1</v>
      </c>
      <c r="D8" s="177" t="s">
        <v>3</v>
      </c>
      <c r="E8" s="177" t="s">
        <v>1</v>
      </c>
      <c r="F8" s="177" t="s">
        <v>7</v>
      </c>
      <c r="G8" s="177"/>
      <c r="H8" s="334" t="s">
        <v>225</v>
      </c>
      <c r="I8" s="323" t="s">
        <v>7</v>
      </c>
      <c r="J8" s="177"/>
      <c r="K8" s="177" t="s">
        <v>66</v>
      </c>
      <c r="L8" s="177" t="s">
        <v>1</v>
      </c>
      <c r="M8" s="177" t="s">
        <v>3</v>
      </c>
      <c r="N8" s="177" t="s">
        <v>1</v>
      </c>
      <c r="O8" s="177" t="s">
        <v>7</v>
      </c>
      <c r="P8" s="177"/>
      <c r="Q8" s="334" t="s">
        <v>225</v>
      </c>
      <c r="R8" s="334" t="s">
        <v>7</v>
      </c>
      <c r="S8" s="344"/>
      <c r="T8" s="141"/>
      <c r="U8" s="144" t="s">
        <v>245</v>
      </c>
      <c r="V8" s="144" t="s">
        <v>245</v>
      </c>
    </row>
    <row r="9" spans="1:22" s="2" customFormat="1" ht="13.5" thickBot="1">
      <c r="A9" s="106" t="s">
        <v>39</v>
      </c>
      <c r="B9" s="107" t="s">
        <v>4</v>
      </c>
      <c r="C9" s="107" t="s">
        <v>2</v>
      </c>
      <c r="D9" s="107" t="s">
        <v>4</v>
      </c>
      <c r="E9" s="201" t="s">
        <v>6</v>
      </c>
      <c r="F9" s="107" t="s">
        <v>8</v>
      </c>
      <c r="G9" s="107" t="s">
        <v>9</v>
      </c>
      <c r="H9" s="324"/>
      <c r="I9" s="324"/>
      <c r="J9" s="177"/>
      <c r="K9" s="107" t="s">
        <v>4</v>
      </c>
      <c r="L9" s="107" t="s">
        <v>2</v>
      </c>
      <c r="M9" s="107" t="s">
        <v>4</v>
      </c>
      <c r="N9" s="107" t="s">
        <v>6</v>
      </c>
      <c r="O9" s="107" t="s">
        <v>8</v>
      </c>
      <c r="P9" s="107" t="s">
        <v>9</v>
      </c>
      <c r="Q9" s="324"/>
      <c r="R9" s="324"/>
      <c r="S9" s="324"/>
      <c r="T9" s="141"/>
      <c r="U9" s="67" t="s">
        <v>246</v>
      </c>
      <c r="V9" s="67" t="s">
        <v>246</v>
      </c>
    </row>
    <row r="10" spans="1:22" s="4" customFormat="1" ht="12.75">
      <c r="A10" s="60" t="s">
        <v>13</v>
      </c>
      <c r="B10" s="77">
        <f aca="true" t="shared" si="0" ref="B10:G10">SUM(B12:B39)</f>
        <v>86220318.05000001</v>
      </c>
      <c r="C10" s="77">
        <f t="shared" si="0"/>
        <v>81377377.36</v>
      </c>
      <c r="D10" s="77">
        <f t="shared" si="0"/>
        <v>2918142.46</v>
      </c>
      <c r="E10" s="77">
        <f t="shared" si="0"/>
        <v>843068.9000000001</v>
      </c>
      <c r="F10" s="77">
        <f t="shared" si="0"/>
        <v>786984.68</v>
      </c>
      <c r="G10" s="77">
        <f t="shared" si="0"/>
        <v>77744.87</v>
      </c>
      <c r="H10" s="77">
        <f>SUM(H12:H39)</f>
        <v>0</v>
      </c>
      <c r="I10" s="77">
        <f>SUM(I12:I39)</f>
        <v>216999.78</v>
      </c>
      <c r="J10" s="77"/>
      <c r="K10" s="77">
        <f aca="true" t="shared" si="1" ref="K10:P10">SUM(K12:K39)</f>
        <v>65744365.05</v>
      </c>
      <c r="L10" s="77">
        <f t="shared" si="1"/>
        <v>45553112.32</v>
      </c>
      <c r="M10" s="77">
        <f t="shared" si="1"/>
        <v>11815312.030000001</v>
      </c>
      <c r="N10" s="77">
        <f t="shared" si="1"/>
        <v>985866.4899999998</v>
      </c>
      <c r="O10" s="77">
        <f t="shared" si="1"/>
        <v>124918.65000000004</v>
      </c>
      <c r="P10" s="77">
        <f t="shared" si="1"/>
        <v>140774.56</v>
      </c>
      <c r="Q10" s="77">
        <f>SUM(Q12:Q39)</f>
        <v>0</v>
      </c>
      <c r="R10" s="77">
        <f>SUM(R12:R39)</f>
        <v>7124381</v>
      </c>
      <c r="S10" s="77">
        <f>SUM(S12:S39)</f>
        <v>0</v>
      </c>
      <c r="T10" s="43"/>
      <c r="U10" s="43">
        <f>SUM(U12:U39)</f>
        <v>85925573.40000002</v>
      </c>
      <c r="V10" s="43">
        <f>SUM(V12:V39)</f>
        <v>58479209.489999995</v>
      </c>
    </row>
    <row r="11" spans="1:20" ht="12.75">
      <c r="A11" s="60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293"/>
      <c r="N11" s="293"/>
      <c r="O11" s="293"/>
      <c r="P11" s="293"/>
      <c r="Q11" s="293"/>
      <c r="R11" s="293"/>
      <c r="S11" s="294"/>
      <c r="T11" s="21"/>
    </row>
    <row r="12" spans="1:22" ht="12.75">
      <c r="A12" s="60" t="s">
        <v>14</v>
      </c>
      <c r="B12" s="61">
        <f>SUM(C12:I12)</f>
        <v>625976.9400000001</v>
      </c>
      <c r="C12" s="61">
        <v>528956.78</v>
      </c>
      <c r="D12" s="61">
        <v>65661.26</v>
      </c>
      <c r="E12" s="61">
        <v>7080.73</v>
      </c>
      <c r="F12" s="61">
        <v>24278.17</v>
      </c>
      <c r="G12" s="61">
        <v>0</v>
      </c>
      <c r="H12" s="61">
        <v>0</v>
      </c>
      <c r="I12" s="61">
        <v>0</v>
      </c>
      <c r="J12" s="61"/>
      <c r="K12" s="61">
        <f>SUM(L12+M12+N12+O12+P12+R12)</f>
        <v>589182.38</v>
      </c>
      <c r="L12" s="61">
        <v>0</v>
      </c>
      <c r="M12" s="293">
        <v>558139.3</v>
      </c>
      <c r="N12" s="295">
        <v>22035.23</v>
      </c>
      <c r="O12" s="61">
        <v>0</v>
      </c>
      <c r="P12" s="293">
        <v>9007.85</v>
      </c>
      <c r="Q12" s="61">
        <v>0</v>
      </c>
      <c r="R12" s="61">
        <v>0</v>
      </c>
      <c r="S12" s="61">
        <v>0</v>
      </c>
      <c r="T12" s="122"/>
      <c r="U12" s="146">
        <f>B12-G12-I12</f>
        <v>625976.9400000001</v>
      </c>
      <c r="V12" s="146">
        <f>K12-P12-R12</f>
        <v>580174.53</v>
      </c>
    </row>
    <row r="13" spans="1:22" ht="12.75">
      <c r="A13" s="60" t="s">
        <v>15</v>
      </c>
      <c r="B13" s="61">
        <f>SUM(C13:I13)</f>
        <v>5573567.999999999</v>
      </c>
      <c r="C13" s="61">
        <v>5420182.999999999</v>
      </c>
      <c r="D13" s="61">
        <v>44004</v>
      </c>
      <c r="E13" s="61">
        <v>18353</v>
      </c>
      <c r="F13" s="61">
        <v>84355</v>
      </c>
      <c r="G13" s="61">
        <v>6673</v>
      </c>
      <c r="H13" s="61">
        <v>0</v>
      </c>
      <c r="I13" s="61">
        <v>0</v>
      </c>
      <c r="J13" s="61"/>
      <c r="K13" s="61">
        <f>SUM(L13+M13+N13+O13+P13+R13)</f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122"/>
      <c r="U13" s="146">
        <f>B13-G13-I13</f>
        <v>5566894.999999999</v>
      </c>
      <c r="V13" s="146">
        <f>K13-P13-R13</f>
        <v>0</v>
      </c>
    </row>
    <row r="14" spans="1:22" s="132" customFormat="1" ht="12.75">
      <c r="A14" s="61" t="s">
        <v>16</v>
      </c>
      <c r="B14" s="61">
        <f>SUM(C14:I14)</f>
        <v>13939310.64</v>
      </c>
      <c r="C14" s="61">
        <v>13939310.64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/>
      <c r="K14" s="61">
        <f>SUM(L14+M14+N14+O14+P14+R14)</f>
        <v>7124556</v>
      </c>
      <c r="L14" s="61">
        <v>175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293">
        <v>7124381</v>
      </c>
      <c r="S14" s="61">
        <v>0</v>
      </c>
      <c r="T14" s="122"/>
      <c r="U14" s="146">
        <f>B14-G14-I14</f>
        <v>13939310.64</v>
      </c>
      <c r="V14" s="146">
        <f>K14-P14-R14</f>
        <v>175</v>
      </c>
    </row>
    <row r="15" spans="1:22" ht="12.75">
      <c r="A15" s="61" t="s">
        <v>17</v>
      </c>
      <c r="B15" s="61">
        <f>SUM(C15:I15)</f>
        <v>8382340.65</v>
      </c>
      <c r="C15" s="61">
        <v>8144421.92</v>
      </c>
      <c r="D15" s="61">
        <v>85850.73</v>
      </c>
      <c r="E15" s="61">
        <v>12972</v>
      </c>
      <c r="F15" s="61">
        <v>113121</v>
      </c>
      <c r="G15" s="61">
        <v>25975</v>
      </c>
      <c r="H15" s="61">
        <v>0</v>
      </c>
      <c r="I15" s="61">
        <v>0</v>
      </c>
      <c r="J15" s="61"/>
      <c r="K15" s="61">
        <f>SUM(L15+M15+N15+O15+P15+R15)</f>
        <v>13307179.260000002</v>
      </c>
      <c r="L15" s="61">
        <v>12610012.49</v>
      </c>
      <c r="M15" s="293">
        <v>417282.1</v>
      </c>
      <c r="N15" s="293">
        <v>260044.46</v>
      </c>
      <c r="O15" s="293">
        <v>19840.21</v>
      </c>
      <c r="P15" s="61">
        <v>0</v>
      </c>
      <c r="Q15" s="61">
        <v>0</v>
      </c>
      <c r="R15" s="61">
        <v>0</v>
      </c>
      <c r="S15" s="61">
        <v>0</v>
      </c>
      <c r="T15" s="122"/>
      <c r="U15" s="146">
        <f>B15-G15-I15</f>
        <v>8356365.65</v>
      </c>
      <c r="V15" s="146">
        <f>K15-P15-R15</f>
        <v>13307179.260000002</v>
      </c>
    </row>
    <row r="16" spans="1:22" ht="12.75">
      <c r="A16" s="61" t="s">
        <v>18</v>
      </c>
      <c r="B16" s="61">
        <f>SUM(C16:I16)</f>
        <v>1167567.71</v>
      </c>
      <c r="C16" s="61">
        <v>948955.82</v>
      </c>
      <c r="D16" s="61">
        <v>168727.5</v>
      </c>
      <c r="E16" s="61">
        <v>7547.12</v>
      </c>
      <c r="F16" s="61">
        <v>42337.27</v>
      </c>
      <c r="G16" s="61">
        <v>0</v>
      </c>
      <c r="H16" s="61">
        <v>0</v>
      </c>
      <c r="I16" s="61">
        <v>0</v>
      </c>
      <c r="J16" s="61"/>
      <c r="K16" s="61">
        <f>SUM(L16+M16+N16+O16+P16+R16)</f>
        <v>1211313.04</v>
      </c>
      <c r="L16" s="61">
        <v>1177698.95</v>
      </c>
      <c r="M16" s="293">
        <v>558</v>
      </c>
      <c r="N16" s="293">
        <v>20233.92</v>
      </c>
      <c r="O16" s="293">
        <v>7396.11</v>
      </c>
      <c r="P16" s="293">
        <v>5426.06</v>
      </c>
      <c r="Q16" s="61">
        <v>0</v>
      </c>
      <c r="R16" s="61">
        <v>0</v>
      </c>
      <c r="S16" s="61">
        <v>0</v>
      </c>
      <c r="T16" s="122"/>
      <c r="U16" s="146">
        <f>B16-G16-I16</f>
        <v>1167567.71</v>
      </c>
      <c r="V16" s="146">
        <f>K16-P16-R16</f>
        <v>1205886.98</v>
      </c>
    </row>
    <row r="17" spans="1:20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293"/>
      <c r="N17" s="293"/>
      <c r="O17" s="293"/>
      <c r="P17" s="293"/>
      <c r="Q17" s="61"/>
      <c r="R17" s="61"/>
      <c r="S17" s="61"/>
      <c r="T17" s="21"/>
    </row>
    <row r="18" spans="1:22" ht="12.75">
      <c r="A18" s="61" t="s">
        <v>19</v>
      </c>
      <c r="B18" s="61">
        <f>SUM(C18:I18)</f>
        <v>599359.92</v>
      </c>
      <c r="C18" s="61">
        <v>568682.8200000001</v>
      </c>
      <c r="D18" s="61">
        <v>15711.380000000001</v>
      </c>
      <c r="E18" s="61">
        <v>9831.09</v>
      </c>
      <c r="F18" s="61">
        <v>4553.56</v>
      </c>
      <c r="G18" s="61">
        <v>581.07</v>
      </c>
      <c r="H18" s="61">
        <v>0</v>
      </c>
      <c r="I18" s="61">
        <v>0</v>
      </c>
      <c r="J18" s="61"/>
      <c r="K18" s="61">
        <f>SUM(L18+M18+N18+O18+P18+R18)</f>
        <v>549326.2699999999</v>
      </c>
      <c r="L18" s="61">
        <v>530183.32</v>
      </c>
      <c r="M18" s="293">
        <v>1417.5</v>
      </c>
      <c r="N18" s="293">
        <v>11893.97</v>
      </c>
      <c r="O18" s="61">
        <v>0</v>
      </c>
      <c r="P18" s="293">
        <v>5831.48</v>
      </c>
      <c r="Q18" s="61">
        <v>0</v>
      </c>
      <c r="R18" s="61">
        <v>0</v>
      </c>
      <c r="S18" s="61">
        <v>0</v>
      </c>
      <c r="T18" s="122"/>
      <c r="U18" s="146">
        <f>B18-G18-I18</f>
        <v>598778.8500000001</v>
      </c>
      <c r="V18" s="146">
        <f>K18-P18-R18</f>
        <v>543494.7899999999</v>
      </c>
    </row>
    <row r="19" spans="1:22" ht="12.75">
      <c r="A19" s="61" t="s">
        <v>20</v>
      </c>
      <c r="B19" s="61">
        <f>SUM(C19:I19)</f>
        <v>1283349.47</v>
      </c>
      <c r="C19" s="61">
        <v>1146928.21</v>
      </c>
      <c r="D19" s="61">
        <v>109591.02</v>
      </c>
      <c r="E19" s="61">
        <v>15085.16</v>
      </c>
      <c r="F19" s="61">
        <v>11745.08</v>
      </c>
      <c r="G19" s="61">
        <v>0</v>
      </c>
      <c r="H19" s="61">
        <v>0</v>
      </c>
      <c r="I19" s="61">
        <v>0</v>
      </c>
      <c r="J19" s="61"/>
      <c r="K19" s="61">
        <f>SUM(L19+M19+N19+O19+P19+R19)</f>
        <v>3099041.32</v>
      </c>
      <c r="L19" s="241">
        <v>2895370.7199999997</v>
      </c>
      <c r="M19" s="293">
        <v>102475.55</v>
      </c>
      <c r="N19" s="293">
        <v>87215.64</v>
      </c>
      <c r="O19" s="293">
        <v>10587.310000000001</v>
      </c>
      <c r="P19" s="293">
        <v>3392.1</v>
      </c>
      <c r="Q19" s="61">
        <v>0</v>
      </c>
      <c r="R19" s="61">
        <v>0</v>
      </c>
      <c r="S19" s="61">
        <v>0</v>
      </c>
      <c r="T19" s="21"/>
      <c r="U19" s="146">
        <f>B19-G19-I19</f>
        <v>1283349.47</v>
      </c>
      <c r="V19" s="146">
        <f>K19-P19-R19</f>
        <v>3095649.2199999997</v>
      </c>
    </row>
    <row r="20" spans="1:22" ht="12.75">
      <c r="A20" s="61" t="s">
        <v>21</v>
      </c>
      <c r="B20" s="61">
        <f>SUM(C20:I20)</f>
        <v>1178330.68</v>
      </c>
      <c r="C20" s="61">
        <v>1001265.3099999999</v>
      </c>
      <c r="D20" s="61">
        <v>141601.04</v>
      </c>
      <c r="E20" s="61">
        <v>16811.29</v>
      </c>
      <c r="F20" s="61">
        <v>17804.04</v>
      </c>
      <c r="G20" s="61">
        <v>849</v>
      </c>
      <c r="H20" s="61">
        <v>0</v>
      </c>
      <c r="I20" s="61">
        <v>0</v>
      </c>
      <c r="J20" s="61"/>
      <c r="K20" s="61">
        <f>SUM(L20+M20+N20+O20+P20+R20)</f>
        <v>1548471.05</v>
      </c>
      <c r="L20" s="61">
        <v>1522878.1400000001</v>
      </c>
      <c r="M20" s="293">
        <v>6291.56</v>
      </c>
      <c r="N20" s="293">
        <v>15144.4</v>
      </c>
      <c r="O20" s="293">
        <v>1977.45</v>
      </c>
      <c r="P20" s="293">
        <v>2179.5</v>
      </c>
      <c r="Q20" s="61">
        <v>0</v>
      </c>
      <c r="R20" s="61">
        <v>0</v>
      </c>
      <c r="S20" s="61">
        <v>0</v>
      </c>
      <c r="T20" s="122"/>
      <c r="U20" s="146">
        <f>B20-G20-I20</f>
        <v>1177481.68</v>
      </c>
      <c r="V20" s="146">
        <f>K20-P20-R20</f>
        <v>1546291.55</v>
      </c>
    </row>
    <row r="21" spans="1:22" ht="12.75">
      <c r="A21" s="61" t="s">
        <v>22</v>
      </c>
      <c r="B21" s="61">
        <f>SUM(C21:I21)</f>
        <v>2999236.1500000004</v>
      </c>
      <c r="C21" s="61">
        <v>2956375.02</v>
      </c>
      <c r="D21" s="61">
        <v>6308.13</v>
      </c>
      <c r="E21" s="61">
        <v>23858.809999999998</v>
      </c>
      <c r="F21" s="61">
        <v>5100.49</v>
      </c>
      <c r="G21" s="61">
        <v>7593.7</v>
      </c>
      <c r="H21" s="61">
        <v>0</v>
      </c>
      <c r="I21" s="61">
        <v>0</v>
      </c>
      <c r="J21" s="61"/>
      <c r="K21" s="61">
        <f>SUM(L21+M21+N21+O21+P21+R21)</f>
        <v>2503613.7</v>
      </c>
      <c r="L21" s="61">
        <v>0</v>
      </c>
      <c r="M21" s="293">
        <v>2490839</v>
      </c>
      <c r="N21" s="293">
        <v>12774.7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122"/>
      <c r="U21" s="146">
        <f>B21-G21-I21</f>
        <v>2991642.45</v>
      </c>
      <c r="V21" s="146">
        <f>K21-P21-R21</f>
        <v>2503613.7</v>
      </c>
    </row>
    <row r="22" spans="1:22" ht="12.75">
      <c r="A22" s="61" t="s">
        <v>23</v>
      </c>
      <c r="B22" s="61">
        <f>SUM(C22:I22)</f>
        <v>407320.76999999996</v>
      </c>
      <c r="C22" s="61">
        <v>390379.16</v>
      </c>
      <c r="D22" s="61">
        <v>0</v>
      </c>
      <c r="E22" s="61">
        <v>6810.64</v>
      </c>
      <c r="F22" s="61">
        <v>10130.97</v>
      </c>
      <c r="G22" s="61">
        <v>0</v>
      </c>
      <c r="H22" s="61">
        <v>0</v>
      </c>
      <c r="I22" s="61">
        <v>0</v>
      </c>
      <c r="J22" s="61"/>
      <c r="K22" s="61">
        <f>SUM(L22+M22+N22+O22+P22+R22)</f>
        <v>422572</v>
      </c>
      <c r="L22" s="61">
        <v>29076</v>
      </c>
      <c r="M22" s="293">
        <v>393496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122"/>
      <c r="U22" s="146">
        <f>B22-G22-I22</f>
        <v>407320.76999999996</v>
      </c>
      <c r="V22" s="146">
        <f>K22-P22-R22</f>
        <v>422572</v>
      </c>
    </row>
    <row r="23" spans="1:20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293"/>
      <c r="N23" s="293"/>
      <c r="O23" s="293"/>
      <c r="P23" s="293"/>
      <c r="Q23" s="61"/>
      <c r="R23" s="61"/>
      <c r="S23" s="61"/>
      <c r="T23" s="122"/>
    </row>
    <row r="24" spans="1:22" ht="12.75">
      <c r="A24" s="61" t="s">
        <v>24</v>
      </c>
      <c r="B24" s="61">
        <f>SUM(C24:I24)</f>
        <v>3192927.9099999997</v>
      </c>
      <c r="C24" s="61">
        <v>2884843.12</v>
      </c>
      <c r="D24" s="61">
        <v>734.08</v>
      </c>
      <c r="E24" s="61">
        <v>29490.9</v>
      </c>
      <c r="F24" s="61">
        <v>58345.03</v>
      </c>
      <c r="G24" s="61">
        <v>2515</v>
      </c>
      <c r="H24" s="61">
        <v>0</v>
      </c>
      <c r="I24" s="61">
        <v>216999.78</v>
      </c>
      <c r="J24" s="61"/>
      <c r="K24" s="61">
        <f>SUM(L24+M24+N24+O24+P24+R24)</f>
        <v>5430698.870000001</v>
      </c>
      <c r="L24" s="61">
        <v>137019.71</v>
      </c>
      <c r="M24" s="293">
        <v>5208244.41</v>
      </c>
      <c r="N24" s="293">
        <v>71462.95</v>
      </c>
      <c r="O24" s="293">
        <v>5257.1900000000005</v>
      </c>
      <c r="P24" s="293">
        <v>8714.61</v>
      </c>
      <c r="Q24" s="61">
        <v>0</v>
      </c>
      <c r="R24" s="61">
        <v>0</v>
      </c>
      <c r="S24" s="61">
        <v>0</v>
      </c>
      <c r="T24" s="122"/>
      <c r="U24" s="146">
        <f>B24-G24-I24</f>
        <v>2973413.13</v>
      </c>
      <c r="V24" s="146">
        <f>K24-P24-R24</f>
        <v>5421984.260000001</v>
      </c>
    </row>
    <row r="25" spans="1:22" ht="12.75">
      <c r="A25" s="61" t="s">
        <v>25</v>
      </c>
      <c r="B25" s="61">
        <f>SUM(C25:I25)</f>
        <v>680502.67</v>
      </c>
      <c r="C25" s="61">
        <v>629806.69</v>
      </c>
      <c r="D25" s="61">
        <v>504.84</v>
      </c>
      <c r="E25" s="61">
        <v>24027.8</v>
      </c>
      <c r="F25" s="61">
        <v>23331.539999999997</v>
      </c>
      <c r="G25" s="61">
        <v>2831.8</v>
      </c>
      <c r="H25" s="61">
        <v>0</v>
      </c>
      <c r="I25" s="61">
        <v>0</v>
      </c>
      <c r="J25" s="61"/>
      <c r="K25" s="61">
        <f>SUM(L25+M25+N25+O25+P25+R25)</f>
        <v>469430.96</v>
      </c>
      <c r="L25" s="61">
        <v>432949.52</v>
      </c>
      <c r="M25" s="293">
        <v>15000</v>
      </c>
      <c r="N25" s="293">
        <v>7427.21</v>
      </c>
      <c r="O25" s="293">
        <v>7877.13</v>
      </c>
      <c r="P25" s="293">
        <v>6177.1</v>
      </c>
      <c r="Q25" s="61">
        <v>0</v>
      </c>
      <c r="R25" s="61">
        <v>0</v>
      </c>
      <c r="S25" s="61">
        <v>0</v>
      </c>
      <c r="T25" s="122"/>
      <c r="U25" s="146">
        <f>B25-G25-I25</f>
        <v>677670.87</v>
      </c>
      <c r="V25" s="146">
        <f>K25-P25-R25</f>
        <v>463253.86000000004</v>
      </c>
    </row>
    <row r="26" spans="1:22" ht="12.75">
      <c r="A26" s="61" t="s">
        <v>26</v>
      </c>
      <c r="B26" s="61">
        <f>SUM(C26:I26)</f>
        <v>1614399.32</v>
      </c>
      <c r="C26" s="61">
        <v>1575058.74</v>
      </c>
      <c r="D26" s="61">
        <v>18753.53</v>
      </c>
      <c r="E26" s="61">
        <v>11527.26</v>
      </c>
      <c r="F26" s="61">
        <v>4386.81</v>
      </c>
      <c r="G26" s="61">
        <v>4672.98</v>
      </c>
      <c r="H26" s="61">
        <v>0</v>
      </c>
      <c r="I26" s="61">
        <v>0</v>
      </c>
      <c r="J26" s="61"/>
      <c r="K26" s="61">
        <f>SUM(L26+M26+N26+O26+P26+R26)</f>
        <v>3373482.4299999997</v>
      </c>
      <c r="L26" s="61">
        <v>3085027.53</v>
      </c>
      <c r="M26" s="293">
        <v>157700.06</v>
      </c>
      <c r="N26" s="293">
        <v>110328.68</v>
      </c>
      <c r="O26" s="293">
        <v>3024.55</v>
      </c>
      <c r="P26" s="293">
        <v>17401.61</v>
      </c>
      <c r="Q26" s="61">
        <v>0</v>
      </c>
      <c r="R26" s="61">
        <v>0</v>
      </c>
      <c r="S26" s="61">
        <v>0</v>
      </c>
      <c r="T26" s="122"/>
      <c r="U26" s="146">
        <f>B26-G26-I26</f>
        <v>1609726.34</v>
      </c>
      <c r="V26" s="146">
        <f>K26-P26-R26</f>
        <v>3356080.82</v>
      </c>
    </row>
    <row r="27" spans="1:22" ht="12.75">
      <c r="A27" s="61" t="s">
        <v>27</v>
      </c>
      <c r="B27" s="61">
        <f>SUM(C27:I27)</f>
        <v>3124060.8099999996</v>
      </c>
      <c r="C27" s="61">
        <v>2554731</v>
      </c>
      <c r="D27" s="61">
        <v>413903.72</v>
      </c>
      <c r="E27" s="241">
        <v>113259.09</v>
      </c>
      <c r="F27" s="61">
        <v>42167</v>
      </c>
      <c r="G27" s="61">
        <v>0</v>
      </c>
      <c r="H27" s="61">
        <v>0</v>
      </c>
      <c r="I27" s="61">
        <v>0</v>
      </c>
      <c r="J27" s="61"/>
      <c r="K27" s="61">
        <f>SUM(L27+M27+N27+O27+P27+R27)</f>
        <v>5834107</v>
      </c>
      <c r="L27" s="61">
        <v>5212400</v>
      </c>
      <c r="M27" s="293">
        <v>478740</v>
      </c>
      <c r="N27" s="293">
        <v>128590</v>
      </c>
      <c r="O27" s="293">
        <v>14377</v>
      </c>
      <c r="P27" s="61">
        <v>0</v>
      </c>
      <c r="Q27" s="61">
        <v>0</v>
      </c>
      <c r="R27" s="61">
        <v>0</v>
      </c>
      <c r="S27" s="61">
        <v>0</v>
      </c>
      <c r="T27" s="122"/>
      <c r="U27" s="146">
        <f>B27-G27-I27</f>
        <v>3124060.8099999996</v>
      </c>
      <c r="V27" s="146">
        <f>K27-P27-R27</f>
        <v>5834107</v>
      </c>
    </row>
    <row r="28" spans="1:22" ht="12.75">
      <c r="A28" s="61" t="s">
        <v>28</v>
      </c>
      <c r="B28" s="61">
        <f>SUM(C28:I28)</f>
        <v>205136.87</v>
      </c>
      <c r="C28" s="61">
        <v>196343.6</v>
      </c>
      <c r="D28" s="61">
        <v>497.24</v>
      </c>
      <c r="E28" s="61">
        <v>8296.03</v>
      </c>
      <c r="F28" s="61">
        <v>0</v>
      </c>
      <c r="G28" s="61">
        <v>0</v>
      </c>
      <c r="H28" s="61">
        <v>0</v>
      </c>
      <c r="I28" s="61">
        <v>0</v>
      </c>
      <c r="J28" s="61"/>
      <c r="K28" s="61">
        <f>SUM(L28+M28+N28+O28+P28+R28)</f>
        <v>3027.24</v>
      </c>
      <c r="L28" s="61">
        <v>0</v>
      </c>
      <c r="M28" s="293">
        <v>560</v>
      </c>
      <c r="N28" s="293">
        <v>2467.24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122"/>
      <c r="U28" s="146">
        <f>B28-G28-I28</f>
        <v>205136.87</v>
      </c>
      <c r="V28" s="146">
        <f>K28-P28-R28</f>
        <v>3027.24</v>
      </c>
    </row>
    <row r="29" spans="1:20" ht="12.75">
      <c r="A29" s="61"/>
      <c r="B29" s="61"/>
      <c r="C29" s="61"/>
      <c r="D29" s="61"/>
      <c r="E29" s="61"/>
      <c r="F29" s="61"/>
      <c r="G29" s="61"/>
      <c r="H29" s="241"/>
      <c r="I29" s="241"/>
      <c r="J29" s="61"/>
      <c r="K29" s="61"/>
      <c r="L29" s="61"/>
      <c r="M29" s="293"/>
      <c r="N29" s="293"/>
      <c r="O29" s="293"/>
      <c r="P29" s="293"/>
      <c r="Q29" s="241"/>
      <c r="R29" s="241"/>
      <c r="S29" s="241"/>
      <c r="T29" s="122"/>
    </row>
    <row r="30" spans="1:22" ht="12.75">
      <c r="A30" s="60" t="s">
        <v>148</v>
      </c>
      <c r="B30" s="61">
        <f>SUM(C30:I30)</f>
        <v>11544627.02</v>
      </c>
      <c r="C30" s="61">
        <v>11473813.02</v>
      </c>
      <c r="D30" s="61">
        <v>30932.59</v>
      </c>
      <c r="E30" s="61">
        <v>9149.75</v>
      </c>
      <c r="F30" s="241">
        <v>30731.66</v>
      </c>
      <c r="G30" s="61">
        <v>0</v>
      </c>
      <c r="H30" s="61">
        <v>0</v>
      </c>
      <c r="I30" s="61">
        <v>0</v>
      </c>
      <c r="J30" s="61"/>
      <c r="K30" s="61">
        <f>SUM(L30+M30+N30+O30+P30+R30)</f>
        <v>31180.99</v>
      </c>
      <c r="L30" s="52">
        <v>773.08</v>
      </c>
      <c r="M30" s="293">
        <v>28987.3</v>
      </c>
      <c r="N30" s="293">
        <v>1420.61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122"/>
      <c r="U30" s="146">
        <f>B30-G30-I30</f>
        <v>11544627.02</v>
      </c>
      <c r="V30" s="146">
        <f>K30-P30-R30</f>
        <v>31180.99</v>
      </c>
    </row>
    <row r="31" spans="1:22" ht="12.75">
      <c r="A31" s="61" t="s">
        <v>29</v>
      </c>
      <c r="B31" s="61">
        <f>SUM(C31:I31)</f>
        <v>22945984.610000003</v>
      </c>
      <c r="C31" s="61">
        <v>21800832.71</v>
      </c>
      <c r="D31" s="61">
        <v>555756.1900000001</v>
      </c>
      <c r="E31" s="61">
        <v>361309.20999999996</v>
      </c>
      <c r="F31" s="61">
        <v>221377.46000000002</v>
      </c>
      <c r="G31" s="61">
        <v>6709.04</v>
      </c>
      <c r="H31" s="61">
        <v>0</v>
      </c>
      <c r="I31" s="61">
        <v>0</v>
      </c>
      <c r="J31" s="61"/>
      <c r="K31" s="61">
        <f>SUM(L31+M31+N31+O31+P31+R31)</f>
        <v>15066507.54</v>
      </c>
      <c r="L31" s="61">
        <v>13194802.76</v>
      </c>
      <c r="M31" s="293">
        <v>1688653.23</v>
      </c>
      <c r="N31" s="293">
        <v>76154.94</v>
      </c>
      <c r="O31" s="293">
        <v>43249.450000000004</v>
      </c>
      <c r="P31" s="293">
        <v>63647.16</v>
      </c>
      <c r="Q31" s="61">
        <v>0</v>
      </c>
      <c r="R31" s="61">
        <v>0</v>
      </c>
      <c r="S31" s="61">
        <v>0</v>
      </c>
      <c r="T31" s="122"/>
      <c r="U31" s="146">
        <f>B31-G31-I31</f>
        <v>22939275.570000004</v>
      </c>
      <c r="V31" s="146">
        <f>K31-P31-R31</f>
        <v>15002860.379999999</v>
      </c>
    </row>
    <row r="32" spans="1:22" ht="12.75">
      <c r="A32" s="61" t="s">
        <v>30</v>
      </c>
      <c r="B32" s="61">
        <f>SUM(C32:I32)</f>
        <v>463970.25000000006</v>
      </c>
      <c r="C32" s="61">
        <v>434679.9</v>
      </c>
      <c r="D32" s="61">
        <v>13670</v>
      </c>
      <c r="E32" s="61">
        <v>6005.21</v>
      </c>
      <c r="F32" s="61">
        <v>7995.78</v>
      </c>
      <c r="G32" s="61">
        <v>1619.36</v>
      </c>
      <c r="H32" s="61">
        <v>0</v>
      </c>
      <c r="I32" s="61">
        <v>0</v>
      </c>
      <c r="J32" s="61"/>
      <c r="K32" s="61">
        <f>SUM(L32+M32+N32+O32+P32+R32)</f>
        <v>606853.7999999999</v>
      </c>
      <c r="L32" s="61">
        <v>575210.75</v>
      </c>
      <c r="M32" s="61">
        <v>0</v>
      </c>
      <c r="N32" s="293">
        <v>25220.57</v>
      </c>
      <c r="O32" s="293">
        <v>1156.35</v>
      </c>
      <c r="P32" s="293">
        <v>5266.13</v>
      </c>
      <c r="Q32" s="61">
        <v>0</v>
      </c>
      <c r="R32" s="61">
        <v>0</v>
      </c>
      <c r="S32" s="61">
        <v>0</v>
      </c>
      <c r="T32" s="122"/>
      <c r="U32" s="146">
        <f>B32-G32-I32</f>
        <v>462350.8900000001</v>
      </c>
      <c r="V32" s="146">
        <f>K32-P32-R32</f>
        <v>601587.6699999999</v>
      </c>
    </row>
    <row r="33" spans="1:22" ht="12.75">
      <c r="A33" s="61" t="s">
        <v>31</v>
      </c>
      <c r="B33" s="61">
        <f>SUM(C33:I33)</f>
        <v>1241074.1199999999</v>
      </c>
      <c r="C33" s="61">
        <v>1132060.02</v>
      </c>
      <c r="D33" s="61">
        <v>4081.46</v>
      </c>
      <c r="E33" s="61">
        <v>89163.23</v>
      </c>
      <c r="F33" s="61">
        <v>14769.41</v>
      </c>
      <c r="G33" s="61">
        <v>1000</v>
      </c>
      <c r="H33" s="61">
        <v>0</v>
      </c>
      <c r="I33" s="61">
        <v>0</v>
      </c>
      <c r="J33" s="61"/>
      <c r="K33" s="61">
        <f>SUM(L33+M33+N33+O33+P33+R33)</f>
        <v>1776836.8</v>
      </c>
      <c r="L33" s="61">
        <v>1675558.19</v>
      </c>
      <c r="M33" s="293">
        <v>47175.76</v>
      </c>
      <c r="N33" s="293">
        <v>50819.33</v>
      </c>
      <c r="O33" s="293">
        <v>3283.52</v>
      </c>
      <c r="P33" s="61">
        <v>0</v>
      </c>
      <c r="Q33" s="61">
        <v>0</v>
      </c>
      <c r="R33" s="61">
        <v>0</v>
      </c>
      <c r="S33" s="61">
        <v>0</v>
      </c>
      <c r="T33" s="122"/>
      <c r="U33" s="146">
        <f>B33-G33-I33</f>
        <v>1240074.1199999999</v>
      </c>
      <c r="V33" s="146">
        <f>K33-P33-R33</f>
        <v>1776836.8</v>
      </c>
    </row>
    <row r="34" spans="1:22" ht="12.75">
      <c r="A34" s="61" t="s">
        <v>32</v>
      </c>
      <c r="B34" s="61">
        <f>SUM(C34:I34)</f>
        <v>1275211.2</v>
      </c>
      <c r="C34" s="61">
        <v>782684.37</v>
      </c>
      <c r="D34" s="61">
        <v>452358.86</v>
      </c>
      <c r="E34" s="61">
        <v>5738.3099999999995</v>
      </c>
      <c r="F34" s="61">
        <v>33715.14</v>
      </c>
      <c r="G34" s="61">
        <v>714.52</v>
      </c>
      <c r="H34" s="61">
        <v>0</v>
      </c>
      <c r="I34" s="61">
        <v>0</v>
      </c>
      <c r="J34" s="61"/>
      <c r="K34" s="61">
        <f>SUM(L34+M34+N34+O34+P34+R34)</f>
        <v>331322.73</v>
      </c>
      <c r="L34" s="61">
        <v>322095.04</v>
      </c>
      <c r="M34" s="61">
        <v>0</v>
      </c>
      <c r="N34" s="293">
        <v>5736.98</v>
      </c>
      <c r="O34" s="293">
        <v>3490.71</v>
      </c>
      <c r="P34" s="61">
        <v>0</v>
      </c>
      <c r="Q34" s="61">
        <v>0</v>
      </c>
      <c r="R34" s="61">
        <v>0</v>
      </c>
      <c r="S34" s="61">
        <v>0</v>
      </c>
      <c r="T34" s="122"/>
      <c r="U34" s="146">
        <f>B34-G34-I34</f>
        <v>1274496.68</v>
      </c>
      <c r="V34" s="146">
        <f>K34-P34-R34</f>
        <v>331322.73</v>
      </c>
    </row>
    <row r="35" spans="1:20" ht="12.75">
      <c r="A35" s="61"/>
      <c r="B35" s="61"/>
      <c r="C35" s="61"/>
      <c r="D35" s="61"/>
      <c r="E35" s="241"/>
      <c r="F35" s="61"/>
      <c r="G35" s="61"/>
      <c r="H35" s="61"/>
      <c r="I35" s="61"/>
      <c r="J35" s="61"/>
      <c r="K35" s="61"/>
      <c r="L35" s="61"/>
      <c r="M35" s="293"/>
      <c r="N35" s="293"/>
      <c r="O35" s="293"/>
      <c r="P35" s="293"/>
      <c r="Q35" s="61"/>
      <c r="R35" s="61"/>
      <c r="S35" s="61"/>
      <c r="T35" s="122"/>
    </row>
    <row r="36" spans="1:22" ht="12.75">
      <c r="A36" s="61" t="s">
        <v>33</v>
      </c>
      <c r="B36" s="61">
        <f>SUM(C36:I36)</f>
        <v>264696.92</v>
      </c>
      <c r="C36" s="61">
        <v>128470.81</v>
      </c>
      <c r="D36" s="61">
        <v>82893.3</v>
      </c>
      <c r="E36" s="61">
        <v>28470.61</v>
      </c>
      <c r="F36" s="61">
        <v>22086.3</v>
      </c>
      <c r="G36" s="61">
        <v>2775.9</v>
      </c>
      <c r="H36" s="61">
        <v>0</v>
      </c>
      <c r="I36" s="61">
        <v>0</v>
      </c>
      <c r="J36" s="61"/>
      <c r="K36" s="61">
        <f>SUM(L36+M36+N36+O36+P36+R36)</f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122"/>
      <c r="U36" s="146">
        <f>B36-G36-I36</f>
        <v>261921.02</v>
      </c>
      <c r="V36" s="146">
        <f>K36-P36-R36</f>
        <v>0</v>
      </c>
    </row>
    <row r="37" spans="1:22" ht="12.75">
      <c r="A37" s="61" t="s">
        <v>34</v>
      </c>
      <c r="B37" s="61">
        <f>SUM(C37:I37)</f>
        <v>1181720.4</v>
      </c>
      <c r="C37" s="61">
        <v>1012893.71</v>
      </c>
      <c r="D37" s="61">
        <v>152137.01</v>
      </c>
      <c r="E37" s="61">
        <v>16577.18</v>
      </c>
      <c r="F37" s="61">
        <v>112.5</v>
      </c>
      <c r="G37" s="241">
        <v>0</v>
      </c>
      <c r="H37" s="61">
        <v>0</v>
      </c>
      <c r="I37" s="61">
        <v>0</v>
      </c>
      <c r="J37" s="61"/>
      <c r="K37" s="61">
        <f>SUM(L37+M37+N37+O37+P37+R37)</f>
        <v>241554.72</v>
      </c>
      <c r="L37" s="61">
        <v>110686.59</v>
      </c>
      <c r="M37" s="293">
        <v>126620.41</v>
      </c>
      <c r="N37" s="293">
        <v>2999.72</v>
      </c>
      <c r="O37" s="293">
        <v>1248</v>
      </c>
      <c r="P37" s="61">
        <v>0</v>
      </c>
      <c r="Q37" s="61">
        <v>0</v>
      </c>
      <c r="R37" s="61">
        <v>0</v>
      </c>
      <c r="S37" s="61">
        <v>0</v>
      </c>
      <c r="T37" s="122"/>
      <c r="U37" s="146">
        <f>B37-G37-I37</f>
        <v>1181720.4</v>
      </c>
      <c r="V37" s="146">
        <f>K37-P37-R37</f>
        <v>241554.72</v>
      </c>
    </row>
    <row r="38" spans="1:22" ht="12.75">
      <c r="A38" s="61" t="s">
        <v>35</v>
      </c>
      <c r="B38" s="61">
        <f>SUM(C38:I38)</f>
        <v>2024333.77</v>
      </c>
      <c r="C38" s="61">
        <v>1422901.75</v>
      </c>
      <c r="D38" s="61">
        <v>553714.58</v>
      </c>
      <c r="E38" s="61">
        <v>20269.18</v>
      </c>
      <c r="F38" s="61">
        <v>14213.76</v>
      </c>
      <c r="G38" s="61">
        <v>13234.5</v>
      </c>
      <c r="H38" s="61">
        <v>0</v>
      </c>
      <c r="I38" s="61">
        <v>0</v>
      </c>
      <c r="J38" s="61"/>
      <c r="K38" s="61">
        <f>SUM(L38+M38+N38+O38+P38+R38)</f>
        <v>1384582.9300000002</v>
      </c>
      <c r="L38" s="61">
        <v>1227193.29</v>
      </c>
      <c r="M38" s="293">
        <v>92801.85</v>
      </c>
      <c r="N38" s="293">
        <v>51519.99</v>
      </c>
      <c r="O38" s="293">
        <v>1067.8000000000002</v>
      </c>
      <c r="P38" s="293">
        <v>12000</v>
      </c>
      <c r="Q38" s="61">
        <v>0</v>
      </c>
      <c r="R38" s="61">
        <v>0</v>
      </c>
      <c r="S38" s="61">
        <v>0</v>
      </c>
      <c r="T38" s="122"/>
      <c r="U38" s="146">
        <f>B38-G38-I38</f>
        <v>2011099.27</v>
      </c>
      <c r="V38" s="146">
        <f>K38-P38-R38</f>
        <v>1372582.9300000002</v>
      </c>
    </row>
    <row r="39" spans="1:22" ht="12.75">
      <c r="A39" s="56" t="s">
        <v>36</v>
      </c>
      <c r="B39" s="56">
        <f>SUM(C39:I39)</f>
        <v>305311.25</v>
      </c>
      <c r="C39" s="56">
        <v>302799.24</v>
      </c>
      <c r="D39" s="56">
        <v>750</v>
      </c>
      <c r="E39" s="56">
        <v>1435.3</v>
      </c>
      <c r="F39" s="56">
        <v>326.71</v>
      </c>
      <c r="G39" s="56">
        <v>0</v>
      </c>
      <c r="H39" s="56">
        <v>0</v>
      </c>
      <c r="I39" s="56">
        <v>0</v>
      </c>
      <c r="J39" s="56"/>
      <c r="K39" s="56">
        <f>SUM(L39+M39+N39+O39+P39+R39)</f>
        <v>839524.0199999999</v>
      </c>
      <c r="L39" s="56">
        <v>814001.24</v>
      </c>
      <c r="M39" s="296">
        <v>330</v>
      </c>
      <c r="N39" s="296">
        <v>22375.95</v>
      </c>
      <c r="O39" s="296">
        <v>1085.87</v>
      </c>
      <c r="P39" s="297">
        <v>1730.96</v>
      </c>
      <c r="Q39" s="56">
        <v>0</v>
      </c>
      <c r="R39" s="56">
        <v>0</v>
      </c>
      <c r="S39" s="56">
        <v>0</v>
      </c>
      <c r="T39" s="122"/>
      <c r="U39" s="146">
        <f>B39-G39-I39</f>
        <v>305311.25</v>
      </c>
      <c r="V39" s="146">
        <f>K39-P39-R39</f>
        <v>837793.0599999999</v>
      </c>
    </row>
    <row r="40" spans="1:20" ht="12.75">
      <c r="A40" s="133" t="s">
        <v>230</v>
      </c>
      <c r="B40" s="61" t="s">
        <v>232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21"/>
      <c r="T40" s="21"/>
    </row>
    <row r="41" spans="3:20" ht="12.75">
      <c r="C41" s="21"/>
      <c r="D41" s="21"/>
      <c r="E41" s="21"/>
      <c r="F41" s="21"/>
      <c r="G41" s="21"/>
      <c r="H41" s="21"/>
      <c r="I41" s="21"/>
      <c r="J41" s="21"/>
      <c r="K41" s="21"/>
      <c r="L41" s="17"/>
      <c r="M41" s="17"/>
      <c r="N41" s="17"/>
      <c r="O41" s="17"/>
      <c r="P41" s="17"/>
      <c r="Q41" s="17"/>
      <c r="R41" s="20"/>
      <c r="S41" s="21"/>
      <c r="T41" s="21"/>
    </row>
    <row r="42" spans="3:20" ht="12.75">
      <c r="C42" s="21"/>
      <c r="D42" s="21"/>
      <c r="E42" s="21"/>
      <c r="F42" s="21"/>
      <c r="G42" s="21"/>
      <c r="H42" s="21"/>
      <c r="I42" s="21"/>
      <c r="J42" s="21"/>
      <c r="K42" s="21"/>
      <c r="L42" s="17"/>
      <c r="M42" s="17"/>
      <c r="N42" s="17"/>
      <c r="O42" s="17"/>
      <c r="P42" s="17"/>
      <c r="Q42" s="17"/>
      <c r="R42" s="20"/>
      <c r="S42" s="21"/>
      <c r="T42" s="21"/>
    </row>
    <row r="43" spans="3:20" ht="12.75">
      <c r="C43" s="21"/>
      <c r="D43" s="21"/>
      <c r="E43" s="21"/>
      <c r="F43" s="21"/>
      <c r="G43" s="21"/>
      <c r="H43" s="21"/>
      <c r="I43" s="21"/>
      <c r="J43" s="21"/>
      <c r="K43" s="21"/>
      <c r="L43" s="17"/>
      <c r="M43" s="17"/>
      <c r="N43" s="17"/>
      <c r="O43" s="17"/>
      <c r="P43" s="17"/>
      <c r="Q43" s="17"/>
      <c r="R43" s="20"/>
      <c r="S43" s="21"/>
      <c r="T43" s="21"/>
    </row>
    <row r="44" spans="3:20" ht="12.75">
      <c r="C44" s="21"/>
      <c r="D44" s="21"/>
      <c r="E44" s="21"/>
      <c r="F44" s="21"/>
      <c r="G44" s="21"/>
      <c r="H44" s="21"/>
      <c r="I44" s="21"/>
      <c r="J44" s="21"/>
      <c r="K44" s="21"/>
      <c r="L44" s="17"/>
      <c r="M44" s="17"/>
      <c r="N44" s="17"/>
      <c r="O44" s="17"/>
      <c r="P44" s="17"/>
      <c r="Q44" s="17"/>
      <c r="R44" s="20"/>
      <c r="S44" s="21"/>
      <c r="T44" s="21"/>
    </row>
    <row r="45" spans="3:20" ht="12.75">
      <c r="C45" s="21"/>
      <c r="D45" s="21"/>
      <c r="E45" s="21"/>
      <c r="F45" s="21"/>
      <c r="G45" s="21"/>
      <c r="H45" s="21"/>
      <c r="I45" s="21"/>
      <c r="J45" s="21"/>
      <c r="K45" s="21"/>
      <c r="L45" s="17"/>
      <c r="M45" s="17"/>
      <c r="N45" s="17"/>
      <c r="O45" s="17"/>
      <c r="P45" s="21"/>
      <c r="Q45" s="21"/>
      <c r="R45" s="20"/>
      <c r="S45" s="21"/>
      <c r="T45" s="21"/>
    </row>
    <row r="46" spans="3:20" ht="12.75">
      <c r="C46" s="21"/>
      <c r="D46" s="21"/>
      <c r="E46" s="21"/>
      <c r="F46" s="21"/>
      <c r="G46" s="21"/>
      <c r="H46" s="21"/>
      <c r="I46" s="21"/>
      <c r="J46" s="21"/>
      <c r="K46" s="21"/>
      <c r="L46" s="17"/>
      <c r="M46" s="17"/>
      <c r="N46" s="17"/>
      <c r="O46" s="17"/>
      <c r="P46" s="17"/>
      <c r="Q46" s="17"/>
      <c r="R46" s="20"/>
      <c r="S46" s="21"/>
      <c r="T46" s="21"/>
    </row>
    <row r="47" spans="3:20" ht="12.75">
      <c r="C47" s="21"/>
      <c r="D47" s="21"/>
      <c r="E47" s="21"/>
      <c r="F47" s="21"/>
      <c r="G47" s="21"/>
      <c r="H47" s="21"/>
      <c r="I47" s="21"/>
      <c r="J47" s="21"/>
      <c r="K47" s="21"/>
      <c r="L47" s="17"/>
      <c r="M47" s="17"/>
      <c r="N47" s="17"/>
      <c r="O47" s="17"/>
      <c r="P47" s="17"/>
      <c r="Q47" s="17"/>
      <c r="R47" s="20"/>
      <c r="S47" s="21"/>
      <c r="T47" s="21"/>
    </row>
    <row r="48" spans="3:20" ht="12.75">
      <c r="C48" s="21"/>
      <c r="D48" s="21"/>
      <c r="E48" s="21"/>
      <c r="F48" s="21"/>
      <c r="G48" s="21"/>
      <c r="H48" s="21"/>
      <c r="I48" s="21"/>
      <c r="J48" s="21"/>
      <c r="K48" s="21"/>
      <c r="L48" s="17"/>
      <c r="M48" s="17"/>
      <c r="N48" s="17"/>
      <c r="O48" s="17"/>
      <c r="P48" s="17"/>
      <c r="Q48" s="17"/>
      <c r="R48" s="20"/>
      <c r="S48" s="21"/>
      <c r="T48" s="21"/>
    </row>
    <row r="49" spans="3:20" ht="12.75">
      <c r="C49" s="21"/>
      <c r="D49" s="21"/>
      <c r="E49" s="21"/>
      <c r="F49" s="21"/>
      <c r="G49" s="21"/>
      <c r="H49" s="21"/>
      <c r="I49" s="21"/>
      <c r="J49" s="21"/>
      <c r="K49" s="21"/>
      <c r="L49" s="17"/>
      <c r="M49" s="17"/>
      <c r="N49" s="17"/>
      <c r="O49" s="17"/>
      <c r="P49" s="17"/>
      <c r="Q49" s="17"/>
      <c r="R49" s="20"/>
      <c r="S49" s="21"/>
      <c r="T49" s="21"/>
    </row>
    <row r="50" spans="3:20" ht="12.75">
      <c r="C50" s="21"/>
      <c r="D50" s="21"/>
      <c r="E50" s="21"/>
      <c r="F50" s="21"/>
      <c r="G50" s="21"/>
      <c r="H50" s="21"/>
      <c r="I50" s="21"/>
      <c r="J50" s="21"/>
      <c r="K50" s="21"/>
      <c r="L50" s="17"/>
      <c r="M50" s="17"/>
      <c r="N50" s="17"/>
      <c r="O50" s="17"/>
      <c r="P50" s="17"/>
      <c r="Q50" s="17"/>
      <c r="R50" s="20"/>
      <c r="S50" s="21"/>
      <c r="T50" s="21"/>
    </row>
    <row r="51" spans="3:20" ht="12.75">
      <c r="C51" s="21"/>
      <c r="D51" s="21"/>
      <c r="E51" s="21"/>
      <c r="F51" s="21"/>
      <c r="G51" s="21"/>
      <c r="H51" s="21"/>
      <c r="I51" s="21"/>
      <c r="J51" s="21"/>
      <c r="K51" s="21"/>
      <c r="L51" s="17"/>
      <c r="M51" s="17"/>
      <c r="N51" s="17"/>
      <c r="O51" s="17"/>
      <c r="P51" s="21"/>
      <c r="Q51" s="21"/>
      <c r="R51" s="20"/>
      <c r="S51" s="21"/>
      <c r="T51" s="21"/>
    </row>
    <row r="52" spans="3:20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/>
      <c r="S52" s="21"/>
      <c r="T52" s="21"/>
    </row>
    <row r="53" spans="3:20" ht="12.75">
      <c r="C53" s="21"/>
      <c r="D53" s="21"/>
      <c r="E53" s="21"/>
      <c r="F53" s="21"/>
      <c r="G53" s="21"/>
      <c r="H53" s="21"/>
      <c r="I53" s="21"/>
      <c r="J53" s="21"/>
      <c r="K53" s="21"/>
      <c r="L53" s="17"/>
      <c r="M53" s="17"/>
      <c r="N53" s="17"/>
      <c r="O53" s="17"/>
      <c r="P53" s="17"/>
      <c r="Q53" s="17"/>
      <c r="R53" s="20"/>
      <c r="S53" s="21"/>
      <c r="T53" s="21"/>
    </row>
    <row r="54" spans="3:20" ht="12.75">
      <c r="C54" s="21"/>
      <c r="D54" s="21"/>
      <c r="E54" s="21"/>
      <c r="F54" s="21"/>
      <c r="G54" s="21"/>
      <c r="H54" s="21"/>
      <c r="I54" s="21"/>
      <c r="J54" s="21"/>
      <c r="K54" s="21"/>
      <c r="L54" s="17"/>
      <c r="M54" s="17"/>
      <c r="N54" s="17"/>
      <c r="O54" s="17"/>
      <c r="P54" s="17"/>
      <c r="Q54" s="17"/>
      <c r="R54" s="20"/>
      <c r="S54" s="21"/>
      <c r="T54" s="21"/>
    </row>
    <row r="55" spans="3:20" ht="12.75">
      <c r="C55" s="21"/>
      <c r="D55" s="21"/>
      <c r="E55" s="21"/>
      <c r="F55" s="21"/>
      <c r="G55" s="21"/>
      <c r="H55" s="21"/>
      <c r="I55" s="21"/>
      <c r="J55" s="21"/>
      <c r="K55" s="21"/>
      <c r="L55" s="17"/>
      <c r="M55" s="17"/>
      <c r="N55" s="17"/>
      <c r="O55" s="17"/>
      <c r="P55" s="17"/>
      <c r="Q55" s="17"/>
      <c r="R55" s="20"/>
      <c r="S55" s="21"/>
      <c r="T55" s="21"/>
    </row>
    <row r="56" spans="3:20" ht="12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7"/>
      <c r="Q56" s="17"/>
      <c r="R56" s="20"/>
      <c r="S56" s="21"/>
      <c r="T56" s="21"/>
    </row>
    <row r="57" spans="3:20" ht="12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0"/>
      <c r="S57" s="21"/>
      <c r="T57" s="21"/>
    </row>
    <row r="58" spans="3:20" ht="12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0"/>
      <c r="S58" s="21"/>
      <c r="T58" s="21"/>
    </row>
    <row r="59" spans="3:20" ht="12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0"/>
      <c r="S59" s="21"/>
      <c r="T59" s="21"/>
    </row>
    <row r="60" spans="3:20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0"/>
      <c r="S60" s="21"/>
      <c r="T60" s="21"/>
    </row>
    <row r="61" spans="3:20" ht="12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0"/>
      <c r="S61" s="21"/>
      <c r="T61" s="21"/>
    </row>
    <row r="62" spans="3:20" ht="12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  <c r="S62" s="21"/>
      <c r="T62" s="21"/>
    </row>
    <row r="63" spans="3:20" ht="12.7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0"/>
      <c r="S63" s="21"/>
      <c r="T63" s="21"/>
    </row>
    <row r="64" spans="3:20" ht="12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0"/>
      <c r="S64" s="21"/>
      <c r="T64" s="21"/>
    </row>
    <row r="65" spans="3:20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0"/>
      <c r="S65" s="21"/>
      <c r="T65" s="21"/>
    </row>
    <row r="66" spans="3:20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0"/>
      <c r="S66" s="21"/>
      <c r="T66" s="21"/>
    </row>
    <row r="67" spans="3:20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0"/>
      <c r="S67" s="21"/>
      <c r="T67" s="21"/>
    </row>
    <row r="68" spans="3:20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0"/>
      <c r="S68" s="21"/>
      <c r="T68" s="21"/>
    </row>
    <row r="69" spans="3:20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0"/>
      <c r="S69" s="21"/>
      <c r="T69" s="21"/>
    </row>
    <row r="70" spans="3:20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0"/>
      <c r="S70" s="21"/>
      <c r="T70" s="21"/>
    </row>
    <row r="71" spans="3:20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0"/>
      <c r="S71" s="21"/>
      <c r="T71" s="21"/>
    </row>
    <row r="72" spans="3:20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0"/>
      <c r="S72" s="21"/>
      <c r="T72" s="21"/>
    </row>
    <row r="73" spans="3:20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  <c r="S73" s="21"/>
      <c r="T73" s="21"/>
    </row>
    <row r="74" spans="3:20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0"/>
      <c r="S74" s="21"/>
      <c r="T74" s="21"/>
    </row>
    <row r="75" spans="3:20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0"/>
      <c r="S75" s="21"/>
      <c r="T75" s="21"/>
    </row>
    <row r="76" spans="3:20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1"/>
      <c r="T76" s="21"/>
    </row>
    <row r="77" spans="3:20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1"/>
      <c r="T77" s="21"/>
    </row>
    <row r="78" spans="3:20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1"/>
      <c r="T78" s="21"/>
    </row>
    <row r="79" spans="3:20" ht="12.7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1"/>
      <c r="T79" s="21"/>
    </row>
    <row r="80" spans="3:20" ht="12.7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1"/>
      <c r="T80" s="21"/>
    </row>
    <row r="81" spans="3:20" ht="12.7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0"/>
      <c r="S81" s="21"/>
      <c r="T81" s="21"/>
    </row>
    <row r="82" spans="3:20" ht="12.7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0"/>
      <c r="S82" s="21"/>
      <c r="T82" s="21"/>
    </row>
    <row r="83" spans="3:20" ht="12.7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0"/>
      <c r="S83" s="21"/>
      <c r="T83" s="21"/>
    </row>
    <row r="84" spans="3:20" ht="12.7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0"/>
      <c r="S84" s="21"/>
      <c r="T84" s="21"/>
    </row>
    <row r="85" spans="3:20" ht="12.7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0"/>
      <c r="S85" s="21"/>
      <c r="T85" s="21"/>
    </row>
    <row r="86" spans="3:20" ht="12.7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0"/>
      <c r="S86" s="21"/>
      <c r="T86" s="21"/>
    </row>
    <row r="87" spans="3:20" ht="12.7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0"/>
      <c r="S87" s="21"/>
      <c r="T87" s="21"/>
    </row>
    <row r="88" spans="3:20" ht="12.7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0"/>
      <c r="S88" s="21"/>
      <c r="T88" s="21"/>
    </row>
    <row r="89" spans="3:20" ht="12.7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0"/>
      <c r="S89" s="21"/>
      <c r="T89" s="21"/>
    </row>
    <row r="90" spans="3:20" ht="12.7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0"/>
      <c r="S90" s="21"/>
      <c r="T90" s="21"/>
    </row>
    <row r="91" spans="3:20" ht="12.7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0"/>
      <c r="S91" s="21"/>
      <c r="T91" s="21"/>
    </row>
    <row r="92" spans="3:20" ht="12.7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0"/>
      <c r="S92" s="21"/>
      <c r="T92" s="21"/>
    </row>
    <row r="93" spans="3:20" ht="12.7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0"/>
      <c r="S93" s="21"/>
      <c r="T93" s="21"/>
    </row>
    <row r="94" spans="3:20" ht="12.7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0"/>
      <c r="S94" s="21"/>
      <c r="T94" s="21"/>
    </row>
    <row r="95" spans="3:20" ht="12.7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0"/>
      <c r="S95" s="21"/>
      <c r="T95" s="21"/>
    </row>
    <row r="96" spans="3:20" ht="12.7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0"/>
      <c r="S96" s="21"/>
      <c r="T96" s="21"/>
    </row>
    <row r="97" spans="3:20" ht="12.7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0"/>
      <c r="S97" s="21"/>
      <c r="T97" s="21"/>
    </row>
    <row r="98" spans="3:20" ht="12.7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0"/>
      <c r="S98" s="21"/>
      <c r="T98" s="21"/>
    </row>
    <row r="99" spans="3:20" ht="12.7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0"/>
      <c r="S99" s="21"/>
      <c r="T99" s="21"/>
    </row>
    <row r="100" spans="3:20" ht="12.7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0"/>
      <c r="S100" s="21"/>
      <c r="T100" s="21"/>
    </row>
    <row r="101" spans="3:20" ht="12.7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0"/>
      <c r="S101" s="21"/>
      <c r="T101" s="21"/>
    </row>
    <row r="102" spans="3:20" ht="12.7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0"/>
      <c r="S102" s="21"/>
      <c r="T102" s="21"/>
    </row>
    <row r="103" spans="3:20" ht="12.7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0"/>
      <c r="S103" s="21"/>
      <c r="T103" s="21"/>
    </row>
    <row r="104" spans="3:20" ht="12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0"/>
      <c r="S104" s="21"/>
      <c r="T104" s="21"/>
    </row>
    <row r="105" spans="3:20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0"/>
      <c r="S105" s="21"/>
      <c r="T105" s="21"/>
    </row>
    <row r="106" spans="3:20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0"/>
      <c r="S106" s="21"/>
      <c r="T106" s="21"/>
    </row>
    <row r="107" spans="3:20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0"/>
      <c r="S107" s="21"/>
      <c r="T107" s="21"/>
    </row>
    <row r="108" spans="3:20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0"/>
      <c r="S108" s="21"/>
      <c r="T108" s="21"/>
    </row>
    <row r="109" spans="3:20" ht="12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0"/>
      <c r="S109" s="21"/>
      <c r="T109" s="21"/>
    </row>
    <row r="110" spans="3:20" ht="12.7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0"/>
      <c r="S110" s="21"/>
      <c r="T110" s="21"/>
    </row>
    <row r="111" spans="3:20" ht="12.7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0"/>
      <c r="S111" s="21"/>
      <c r="T111" s="21"/>
    </row>
    <row r="112" spans="3:20" ht="12.7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0"/>
      <c r="S112" s="21"/>
      <c r="T112" s="21"/>
    </row>
    <row r="113" spans="3:20" ht="12.7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0"/>
      <c r="S113" s="21"/>
      <c r="T113" s="21"/>
    </row>
    <row r="114" spans="3:20" ht="12.75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0"/>
      <c r="S114" s="21"/>
      <c r="T114" s="21"/>
    </row>
    <row r="115" spans="3:20" ht="12.75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0"/>
      <c r="S115" s="21"/>
      <c r="T115" s="21"/>
    </row>
    <row r="116" spans="3:20" ht="12.7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0"/>
      <c r="S116" s="21"/>
      <c r="T116" s="21"/>
    </row>
    <row r="117" spans="3:20" ht="12.75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0"/>
      <c r="S117" s="21"/>
      <c r="T117" s="21"/>
    </row>
    <row r="118" spans="3:20" ht="12.75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0"/>
      <c r="S118" s="21"/>
      <c r="T118" s="21"/>
    </row>
    <row r="119" spans="3:20" ht="12.7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0"/>
      <c r="S119" s="21"/>
      <c r="T119" s="21"/>
    </row>
    <row r="120" spans="3:20" ht="12.7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0"/>
      <c r="S120" s="21"/>
      <c r="T120" s="21"/>
    </row>
    <row r="121" spans="3:20" ht="12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0"/>
      <c r="S121" s="21"/>
      <c r="T121" s="21"/>
    </row>
    <row r="122" spans="3:20" ht="12.7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0"/>
      <c r="S122" s="21"/>
      <c r="T122" s="21"/>
    </row>
    <row r="123" spans="3:20" ht="12.7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0"/>
      <c r="S123" s="21"/>
      <c r="T123" s="21"/>
    </row>
    <row r="124" spans="3:20" ht="12.7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0"/>
      <c r="S124" s="21"/>
      <c r="T124" s="21"/>
    </row>
    <row r="125" spans="3:20" ht="12.7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0"/>
      <c r="S125" s="21"/>
      <c r="T125" s="21"/>
    </row>
    <row r="126" spans="3:20" ht="12.7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0"/>
      <c r="S126" s="21"/>
      <c r="T126" s="21"/>
    </row>
    <row r="127" spans="3:20" ht="12.7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0"/>
      <c r="S127" s="21"/>
      <c r="T127" s="21"/>
    </row>
    <row r="128" spans="3:20" ht="12.7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0"/>
      <c r="S128" s="21"/>
      <c r="T128" s="21"/>
    </row>
    <row r="129" spans="3:20" ht="12.7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0"/>
      <c r="S129" s="21"/>
      <c r="T129" s="21"/>
    </row>
    <row r="130" spans="3:20" ht="12.7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0"/>
      <c r="S130" s="21"/>
      <c r="T130" s="21"/>
    </row>
    <row r="131" spans="3:20" ht="12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0"/>
      <c r="S131" s="21"/>
      <c r="T131" s="21"/>
    </row>
    <row r="132" spans="3:20" ht="12.7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0"/>
      <c r="S132" s="21"/>
      <c r="T132" s="21"/>
    </row>
    <row r="133" spans="3:20" ht="12.75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0"/>
      <c r="S133" s="21"/>
      <c r="T133" s="21"/>
    </row>
    <row r="134" spans="3:20" ht="12.75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0"/>
      <c r="S134" s="21"/>
      <c r="T134" s="21"/>
    </row>
    <row r="135" spans="3:20" ht="12.7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0"/>
      <c r="S135" s="21"/>
      <c r="T135" s="21"/>
    </row>
    <row r="136" spans="3:20" ht="12.75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0"/>
      <c r="S136" s="21"/>
      <c r="T136" s="21"/>
    </row>
    <row r="137" spans="3:20" ht="12.75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0"/>
      <c r="S137" s="21"/>
      <c r="T137" s="21"/>
    </row>
    <row r="138" spans="3:20" ht="12.7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0"/>
      <c r="S138" s="21"/>
      <c r="T138" s="21"/>
    </row>
    <row r="139" spans="3:20" ht="12.75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0"/>
      <c r="S139" s="21"/>
      <c r="T139" s="21"/>
    </row>
    <row r="140" spans="3:20" ht="12.75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0"/>
      <c r="S140" s="21"/>
      <c r="T140" s="21"/>
    </row>
    <row r="141" spans="3:20" ht="12.75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0"/>
      <c r="S141" s="21"/>
      <c r="T141" s="21"/>
    </row>
    <row r="142" spans="3:20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0"/>
      <c r="S142" s="21"/>
      <c r="T142" s="21"/>
    </row>
    <row r="143" spans="3:20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0"/>
      <c r="S143" s="21"/>
      <c r="T143" s="21"/>
    </row>
    <row r="144" spans="3:20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0"/>
      <c r="S144" s="21"/>
      <c r="T144" s="21"/>
    </row>
    <row r="145" spans="3:20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0"/>
      <c r="S145" s="21"/>
      <c r="T145" s="21"/>
    </row>
    <row r="146" spans="3:20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0"/>
      <c r="S146" s="21"/>
      <c r="T146" s="21"/>
    </row>
    <row r="147" spans="3:20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0"/>
      <c r="S147" s="21"/>
      <c r="T147" s="21"/>
    </row>
    <row r="148" spans="3:20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0"/>
      <c r="S148" s="21"/>
      <c r="T148" s="21"/>
    </row>
    <row r="149" spans="3:20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0"/>
      <c r="S149" s="21"/>
      <c r="T149" s="21"/>
    </row>
    <row r="150" spans="3:20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0"/>
      <c r="S150" s="21"/>
      <c r="T150" s="21"/>
    </row>
    <row r="151" spans="3:20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0"/>
      <c r="S151" s="21"/>
      <c r="T151" s="21"/>
    </row>
    <row r="152" spans="3:20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0"/>
      <c r="S152" s="21"/>
      <c r="T152" s="21"/>
    </row>
    <row r="153" spans="3:20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0"/>
      <c r="S153" s="21"/>
      <c r="T153" s="21"/>
    </row>
    <row r="154" spans="3:20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0"/>
      <c r="S154" s="21"/>
      <c r="T154" s="21"/>
    </row>
    <row r="155" spans="3:20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0"/>
      <c r="S155" s="21"/>
      <c r="T155" s="21"/>
    </row>
    <row r="156" spans="3:20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0"/>
      <c r="S156" s="21"/>
      <c r="T156" s="21"/>
    </row>
    <row r="157" spans="3:20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0"/>
      <c r="S157" s="21"/>
      <c r="T157" s="21"/>
    </row>
    <row r="158" spans="3:20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0"/>
      <c r="S158" s="21"/>
      <c r="T158" s="21"/>
    </row>
    <row r="159" spans="3:20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0"/>
      <c r="S159" s="21"/>
      <c r="T159" s="21"/>
    </row>
    <row r="160" spans="3:20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0"/>
      <c r="S160" s="21"/>
      <c r="T160" s="21"/>
    </row>
    <row r="161" spans="3:20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0"/>
      <c r="S161" s="21"/>
      <c r="T161" s="21"/>
    </row>
    <row r="162" spans="3:20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0"/>
      <c r="S162" s="21"/>
      <c r="T162" s="21"/>
    </row>
    <row r="163" spans="3:20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0"/>
      <c r="S163" s="21"/>
      <c r="T163" s="21"/>
    </row>
    <row r="164" spans="3:20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0"/>
      <c r="S164" s="21"/>
      <c r="T164" s="21"/>
    </row>
    <row r="165" spans="3:20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0"/>
      <c r="S165" s="21"/>
      <c r="T165" s="21"/>
    </row>
    <row r="166" spans="3:20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0"/>
      <c r="S166" s="21"/>
      <c r="T166" s="21"/>
    </row>
    <row r="167" spans="3:20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0"/>
      <c r="S167" s="21"/>
      <c r="T167" s="21"/>
    </row>
    <row r="168" spans="3:20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0"/>
      <c r="S168" s="21"/>
      <c r="T168" s="21"/>
    </row>
    <row r="169" spans="3:20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0"/>
      <c r="S169" s="21"/>
      <c r="T169" s="21"/>
    </row>
    <row r="170" spans="3:20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0"/>
      <c r="S170" s="21"/>
      <c r="T170" s="21"/>
    </row>
    <row r="171" spans="3:20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0"/>
      <c r="S171" s="21"/>
      <c r="T171" s="21"/>
    </row>
    <row r="172" spans="3:20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0"/>
      <c r="S172" s="21"/>
      <c r="T172" s="21"/>
    </row>
    <row r="173" spans="3:20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0"/>
      <c r="S173" s="21"/>
      <c r="T173" s="21"/>
    </row>
    <row r="174" spans="3:20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0"/>
      <c r="S174" s="21"/>
      <c r="T174" s="21"/>
    </row>
    <row r="175" spans="3:20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0"/>
      <c r="S175" s="21"/>
      <c r="T175" s="21"/>
    </row>
    <row r="176" spans="3:20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0"/>
      <c r="S176" s="21"/>
      <c r="T176" s="21"/>
    </row>
    <row r="177" spans="3:20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0"/>
      <c r="S177" s="21"/>
      <c r="T177" s="21"/>
    </row>
    <row r="178" spans="3:20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0"/>
      <c r="S178" s="21"/>
      <c r="T178" s="21"/>
    </row>
    <row r="179" spans="3:20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0"/>
      <c r="S179" s="21"/>
      <c r="T179" s="21"/>
    </row>
    <row r="180" spans="3:20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0"/>
      <c r="S180" s="21"/>
      <c r="T180" s="21"/>
    </row>
    <row r="181" spans="3:20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0"/>
      <c r="S181" s="21"/>
      <c r="T181" s="21"/>
    </row>
    <row r="182" spans="3:20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0"/>
      <c r="S182" s="21"/>
      <c r="T182" s="21"/>
    </row>
    <row r="183" spans="3:20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0"/>
      <c r="S183" s="21"/>
      <c r="T183" s="21"/>
    </row>
    <row r="184" spans="3:20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0"/>
      <c r="S184" s="21"/>
      <c r="T184" s="21"/>
    </row>
    <row r="185" spans="3:20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0"/>
      <c r="S185" s="21"/>
      <c r="T185" s="21"/>
    </row>
    <row r="186" spans="3:20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0"/>
      <c r="S186" s="21"/>
      <c r="T186" s="21"/>
    </row>
    <row r="187" spans="3:20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0"/>
      <c r="S187" s="21"/>
      <c r="T187" s="21"/>
    </row>
    <row r="188" spans="3:20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0"/>
      <c r="S188" s="21"/>
      <c r="T188" s="21"/>
    </row>
    <row r="189" spans="3:20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0"/>
      <c r="S189" s="21"/>
      <c r="T189" s="21"/>
    </row>
    <row r="190" spans="3:20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0"/>
      <c r="S190" s="21"/>
      <c r="T190" s="21"/>
    </row>
    <row r="191" spans="3:20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0"/>
      <c r="S191" s="21"/>
      <c r="T191" s="21"/>
    </row>
    <row r="192" spans="3:20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0"/>
      <c r="S192" s="21"/>
      <c r="T192" s="21"/>
    </row>
    <row r="193" spans="3:20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0"/>
      <c r="S193" s="21"/>
      <c r="T193" s="21"/>
    </row>
    <row r="194" spans="3:20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0"/>
      <c r="S194" s="21"/>
      <c r="T194" s="21"/>
    </row>
    <row r="195" spans="3:20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0"/>
      <c r="S195" s="21"/>
      <c r="T195" s="21"/>
    </row>
    <row r="196" spans="3:20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0"/>
      <c r="S196" s="21"/>
      <c r="T196" s="21"/>
    </row>
    <row r="197" spans="3:20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0"/>
      <c r="S197" s="21"/>
      <c r="T197" s="21"/>
    </row>
    <row r="198" spans="3:20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0"/>
      <c r="S198" s="21"/>
      <c r="T198" s="21"/>
    </row>
    <row r="199" spans="3:20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0"/>
      <c r="S199" s="21"/>
      <c r="T199" s="21"/>
    </row>
    <row r="200" spans="3:20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0"/>
      <c r="S200" s="21"/>
      <c r="T200" s="21"/>
    </row>
    <row r="201" spans="3:20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0"/>
      <c r="S201" s="21"/>
      <c r="T201" s="21"/>
    </row>
    <row r="202" spans="3:20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0"/>
      <c r="S202" s="21"/>
      <c r="T202" s="21"/>
    </row>
    <row r="203" spans="3:20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0"/>
      <c r="S203" s="21"/>
      <c r="T203" s="21"/>
    </row>
    <row r="204" spans="3:20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0"/>
      <c r="S204" s="21"/>
      <c r="T204" s="21"/>
    </row>
    <row r="205" spans="3:20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0"/>
      <c r="S205" s="21"/>
      <c r="T205" s="21"/>
    </row>
    <row r="206" spans="3:20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0"/>
      <c r="S206" s="21"/>
      <c r="T206" s="21"/>
    </row>
    <row r="207" spans="3:20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0"/>
      <c r="S207" s="21"/>
      <c r="T207" s="21"/>
    </row>
    <row r="208" spans="3:20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0"/>
      <c r="S208" s="21"/>
      <c r="T208" s="21"/>
    </row>
    <row r="209" spans="3:20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0"/>
      <c r="S209" s="21"/>
      <c r="T209" s="21"/>
    </row>
    <row r="210" spans="3:20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0"/>
      <c r="S210" s="21"/>
      <c r="T210" s="21"/>
    </row>
    <row r="211" spans="3:20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0"/>
      <c r="S211" s="21"/>
      <c r="T211" s="21"/>
    </row>
    <row r="212" spans="3:20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0"/>
      <c r="S212" s="21"/>
      <c r="T212" s="21"/>
    </row>
    <row r="213" spans="3:20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0"/>
      <c r="S213" s="21"/>
      <c r="T213" s="21"/>
    </row>
    <row r="214" spans="3:20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0"/>
      <c r="S214" s="21"/>
      <c r="T214" s="21"/>
    </row>
    <row r="215" spans="3:20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0"/>
      <c r="S215" s="21"/>
      <c r="T215" s="21"/>
    </row>
    <row r="216" spans="3:20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0"/>
      <c r="S216" s="21"/>
      <c r="T216" s="21"/>
    </row>
    <row r="217" spans="3:20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0"/>
      <c r="S217" s="21"/>
      <c r="T217" s="21"/>
    </row>
    <row r="218" spans="3:20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0"/>
      <c r="S218" s="21"/>
      <c r="T218" s="21"/>
    </row>
    <row r="219" spans="3:20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0"/>
      <c r="S219" s="21"/>
      <c r="T219" s="21"/>
    </row>
    <row r="220" spans="3:20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0"/>
      <c r="S220" s="21"/>
      <c r="T220" s="21"/>
    </row>
    <row r="221" spans="3:20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0"/>
      <c r="S221" s="21"/>
      <c r="T221" s="21"/>
    </row>
    <row r="222" spans="3:20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0"/>
      <c r="S222" s="21"/>
      <c r="T222" s="21"/>
    </row>
    <row r="223" spans="3:20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0"/>
      <c r="S223" s="21"/>
      <c r="T223" s="21"/>
    </row>
    <row r="224" spans="3:20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0"/>
      <c r="S224" s="21"/>
      <c r="T224" s="21"/>
    </row>
    <row r="225" spans="3:20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0"/>
      <c r="S225" s="21"/>
      <c r="T225" s="21"/>
    </row>
    <row r="226" spans="3:20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0"/>
      <c r="S226" s="21"/>
      <c r="T226" s="21"/>
    </row>
    <row r="227" spans="3:20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0"/>
      <c r="S227" s="21"/>
      <c r="T227" s="21"/>
    </row>
    <row r="228" spans="3:20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0"/>
      <c r="S228" s="21"/>
      <c r="T228" s="21"/>
    </row>
    <row r="229" spans="3:20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0"/>
      <c r="S229" s="21"/>
      <c r="T229" s="21"/>
    </row>
    <row r="230" spans="3:20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0"/>
      <c r="S230" s="21"/>
      <c r="T230" s="21"/>
    </row>
    <row r="231" spans="3:20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0"/>
      <c r="S231" s="21"/>
      <c r="T231" s="21"/>
    </row>
    <row r="232" spans="3:20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0"/>
      <c r="S232" s="21"/>
      <c r="T232" s="21"/>
    </row>
    <row r="233" spans="3:20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0"/>
      <c r="S233" s="21"/>
      <c r="T233" s="21"/>
    </row>
    <row r="234" spans="3:20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0"/>
      <c r="S234" s="21"/>
      <c r="T234" s="21"/>
    </row>
    <row r="235" spans="3:20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0"/>
      <c r="S235" s="21"/>
      <c r="T235" s="21"/>
    </row>
    <row r="236" spans="3:20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0"/>
      <c r="S236" s="21"/>
      <c r="T236" s="21"/>
    </row>
    <row r="237" spans="3:20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0"/>
      <c r="S237" s="21"/>
      <c r="T237" s="21"/>
    </row>
    <row r="238" spans="3:20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0"/>
      <c r="S238" s="21"/>
      <c r="T238" s="21"/>
    </row>
    <row r="239" spans="3:20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0"/>
      <c r="S239" s="21"/>
      <c r="T239" s="21"/>
    </row>
    <row r="240" spans="3:20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0"/>
      <c r="S240" s="21"/>
      <c r="T240" s="21"/>
    </row>
    <row r="241" spans="3:20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0"/>
      <c r="S241" s="21"/>
      <c r="T241" s="21"/>
    </row>
    <row r="242" spans="3:20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0"/>
      <c r="S242" s="21"/>
      <c r="T242" s="21"/>
    </row>
    <row r="243" spans="3:20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0"/>
      <c r="S243" s="21"/>
      <c r="T243" s="21"/>
    </row>
    <row r="244" spans="3:20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0"/>
      <c r="S244" s="21"/>
      <c r="T244" s="21"/>
    </row>
    <row r="245" spans="3:20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0"/>
      <c r="S245" s="21"/>
      <c r="T245" s="21"/>
    </row>
    <row r="246" spans="3:20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0"/>
      <c r="S246" s="21"/>
      <c r="T246" s="21"/>
    </row>
    <row r="247" spans="3:20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0"/>
      <c r="S247" s="21"/>
      <c r="T247" s="21"/>
    </row>
    <row r="248" spans="3:20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0"/>
      <c r="S248" s="21"/>
      <c r="T248" s="21"/>
    </row>
    <row r="249" spans="3:20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0"/>
      <c r="S249" s="21"/>
      <c r="T249" s="21"/>
    </row>
    <row r="250" spans="3:20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0"/>
      <c r="S250" s="21"/>
      <c r="T250" s="21"/>
    </row>
    <row r="251" spans="3:20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0"/>
      <c r="S251" s="21"/>
      <c r="T251" s="21"/>
    </row>
    <row r="252" spans="3:20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0"/>
      <c r="S252" s="21"/>
      <c r="T252" s="21"/>
    </row>
    <row r="253" spans="3:20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0"/>
      <c r="S253" s="21"/>
      <c r="T253" s="21"/>
    </row>
    <row r="254" spans="3:20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0"/>
      <c r="S254" s="21"/>
      <c r="T254" s="21"/>
    </row>
    <row r="255" spans="3:20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0"/>
      <c r="S255" s="21"/>
      <c r="T255" s="21"/>
    </row>
    <row r="256" spans="3:20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0"/>
      <c r="S256" s="21"/>
      <c r="T256" s="21"/>
    </row>
    <row r="257" spans="3:20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0"/>
      <c r="S257" s="21"/>
      <c r="T257" s="21"/>
    </row>
    <row r="258" spans="3:20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0"/>
      <c r="S258" s="21"/>
      <c r="T258" s="21"/>
    </row>
    <row r="259" spans="3:20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0"/>
      <c r="S259" s="21"/>
      <c r="T259" s="21"/>
    </row>
    <row r="260" spans="3:20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0"/>
      <c r="S260" s="21"/>
      <c r="T260" s="21"/>
    </row>
    <row r="261" spans="3:20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0"/>
      <c r="S261" s="21"/>
      <c r="T261" s="21"/>
    </row>
    <row r="262" spans="3:20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0"/>
      <c r="S262" s="21"/>
      <c r="T262" s="21"/>
    </row>
    <row r="263" spans="3:20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0"/>
      <c r="S263" s="21"/>
      <c r="T263" s="21"/>
    </row>
    <row r="264" spans="3:20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0"/>
      <c r="S264" s="21"/>
      <c r="T264" s="21"/>
    </row>
    <row r="265" spans="3:20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0"/>
      <c r="S265" s="21"/>
      <c r="T265" s="21"/>
    </row>
    <row r="266" spans="3:20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0"/>
      <c r="S266" s="21"/>
      <c r="T266" s="21"/>
    </row>
    <row r="267" spans="3:20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0"/>
      <c r="S267" s="21"/>
      <c r="T267" s="21"/>
    </row>
    <row r="268" spans="3:20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0"/>
      <c r="S268" s="21"/>
      <c r="T268" s="21"/>
    </row>
    <row r="269" spans="3:20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0"/>
      <c r="S269" s="21"/>
      <c r="T269" s="21"/>
    </row>
    <row r="270" spans="3:20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0"/>
      <c r="S270" s="21"/>
      <c r="T270" s="21"/>
    </row>
    <row r="271" spans="3:20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0"/>
      <c r="S271" s="21"/>
      <c r="T271" s="21"/>
    </row>
    <row r="272" spans="3:20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0"/>
      <c r="S272" s="21"/>
      <c r="T272" s="21"/>
    </row>
    <row r="273" spans="3:20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0"/>
      <c r="S273" s="21"/>
      <c r="T273" s="21"/>
    </row>
    <row r="274" spans="3:20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0"/>
      <c r="S274" s="21"/>
      <c r="T274" s="21"/>
    </row>
    <row r="275" spans="3:20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0"/>
      <c r="S275" s="21"/>
      <c r="T275" s="21"/>
    </row>
    <row r="276" spans="3:20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0"/>
      <c r="S276" s="21"/>
      <c r="T276" s="21"/>
    </row>
    <row r="277" spans="3:20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0"/>
      <c r="S277" s="21"/>
      <c r="T277" s="21"/>
    </row>
    <row r="278" spans="3:20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0"/>
      <c r="S278" s="21"/>
      <c r="T278" s="21"/>
    </row>
    <row r="279" spans="3:20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0"/>
      <c r="S279" s="21"/>
      <c r="T279" s="21"/>
    </row>
    <row r="280" spans="3:20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0"/>
      <c r="S280" s="21"/>
      <c r="T280" s="21"/>
    </row>
    <row r="281" spans="3:20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0"/>
      <c r="S281" s="21"/>
      <c r="T281" s="21"/>
    </row>
    <row r="282" spans="3:20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0"/>
      <c r="S282" s="21"/>
      <c r="T282" s="21"/>
    </row>
    <row r="283" spans="3:20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0"/>
      <c r="S283" s="21"/>
      <c r="T283" s="21"/>
    </row>
    <row r="284" spans="3:20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0"/>
      <c r="S284" s="21"/>
      <c r="T284" s="21"/>
    </row>
    <row r="285" spans="3:20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0"/>
      <c r="S285" s="21"/>
      <c r="T285" s="21"/>
    </row>
    <row r="286" spans="3:20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0"/>
      <c r="S286" s="21"/>
      <c r="T286" s="21"/>
    </row>
    <row r="287" spans="3:20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0"/>
      <c r="S287" s="21"/>
      <c r="T287" s="21"/>
    </row>
    <row r="288" spans="3:20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0"/>
      <c r="S288" s="21"/>
      <c r="T288" s="21"/>
    </row>
    <row r="289" spans="3:20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0"/>
      <c r="S289" s="21"/>
      <c r="T289" s="21"/>
    </row>
    <row r="290" spans="3:20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0"/>
      <c r="S290" s="21"/>
      <c r="T290" s="21"/>
    </row>
    <row r="291" spans="3:20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0"/>
      <c r="S291" s="21"/>
      <c r="T291" s="21"/>
    </row>
    <row r="292" spans="3:20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0"/>
      <c r="S292" s="21"/>
      <c r="T292" s="21"/>
    </row>
    <row r="293" spans="3:20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0"/>
      <c r="S293" s="21"/>
      <c r="T293" s="21"/>
    </row>
    <row r="294" spans="3:20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0"/>
      <c r="S294" s="21"/>
      <c r="T294" s="21"/>
    </row>
    <row r="295" spans="3:20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0"/>
      <c r="S295" s="21"/>
      <c r="T295" s="21"/>
    </row>
    <row r="296" spans="3:20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0"/>
      <c r="S296" s="21"/>
      <c r="T296" s="21"/>
    </row>
    <row r="297" spans="3:20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0"/>
      <c r="S297" s="21"/>
      <c r="T297" s="21"/>
    </row>
    <row r="298" spans="3:20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0"/>
      <c r="S298" s="21"/>
      <c r="T298" s="21"/>
    </row>
    <row r="299" spans="3:20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0"/>
      <c r="S299" s="21"/>
      <c r="T299" s="21"/>
    </row>
    <row r="300" spans="3:20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0"/>
      <c r="S300" s="21"/>
      <c r="T300" s="21"/>
    </row>
    <row r="301" spans="3:20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0"/>
      <c r="S301" s="21"/>
      <c r="T301" s="21"/>
    </row>
    <row r="302" spans="3:20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0"/>
      <c r="S302" s="21"/>
      <c r="T302" s="21"/>
    </row>
    <row r="303" spans="3:20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0"/>
      <c r="S303" s="21"/>
      <c r="T303" s="21"/>
    </row>
    <row r="304" spans="3:20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0"/>
      <c r="S304" s="21"/>
      <c r="T304" s="21"/>
    </row>
    <row r="305" spans="3:20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0"/>
      <c r="S305" s="21"/>
      <c r="T305" s="21"/>
    </row>
    <row r="306" spans="3:20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0"/>
      <c r="S306" s="21"/>
      <c r="T306" s="21"/>
    </row>
    <row r="307" spans="3:20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0"/>
      <c r="S307" s="21"/>
      <c r="T307" s="21"/>
    </row>
    <row r="308" spans="3:20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0"/>
      <c r="S308" s="21"/>
      <c r="T308" s="21"/>
    </row>
    <row r="309" spans="3:20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0"/>
      <c r="S309" s="21"/>
      <c r="T309" s="21"/>
    </row>
    <row r="310" spans="3:20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0"/>
      <c r="S310" s="21"/>
      <c r="T310" s="21"/>
    </row>
    <row r="311" spans="3:20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0"/>
      <c r="S311" s="21"/>
      <c r="T311" s="21"/>
    </row>
    <row r="312" spans="3:20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0"/>
      <c r="S312" s="21"/>
      <c r="T312" s="21"/>
    </row>
    <row r="313" spans="3:20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0"/>
      <c r="S313" s="21"/>
      <c r="T313" s="21"/>
    </row>
    <row r="314" spans="3:20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0"/>
      <c r="S314" s="21"/>
      <c r="T314" s="21"/>
    </row>
    <row r="315" spans="3:20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0"/>
      <c r="S315" s="21"/>
      <c r="T315" s="21"/>
    </row>
    <row r="316" spans="3:20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0"/>
      <c r="S316" s="21"/>
      <c r="T316" s="21"/>
    </row>
    <row r="317" spans="3:20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0"/>
      <c r="S317" s="21"/>
      <c r="T317" s="21"/>
    </row>
    <row r="318" spans="3:20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0"/>
      <c r="S318" s="21"/>
      <c r="T318" s="21"/>
    </row>
    <row r="319" spans="3:20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0"/>
      <c r="S319" s="21"/>
      <c r="T319" s="21"/>
    </row>
    <row r="320" spans="3:20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0"/>
      <c r="S320" s="21"/>
      <c r="T320" s="21"/>
    </row>
    <row r="321" spans="3:20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0"/>
      <c r="S321" s="21"/>
      <c r="T321" s="21"/>
    </row>
    <row r="322" spans="3:20" ht="12.7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0"/>
      <c r="S322" s="21"/>
      <c r="T322" s="21"/>
    </row>
    <row r="323" spans="3:20" ht="12.7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0"/>
      <c r="S323" s="21"/>
      <c r="T323" s="21"/>
    </row>
    <row r="324" spans="3:20" ht="12.7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0"/>
      <c r="S324" s="21"/>
      <c r="T324" s="21"/>
    </row>
    <row r="325" spans="3:20" ht="12.7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0"/>
      <c r="S325" s="21"/>
      <c r="T325" s="21"/>
    </row>
    <row r="326" spans="3:20" ht="12.7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0"/>
      <c r="S326" s="21"/>
      <c r="T326" s="21"/>
    </row>
    <row r="327" spans="3:20" ht="12.7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0"/>
      <c r="S327" s="21"/>
      <c r="T327" s="21"/>
    </row>
    <row r="328" spans="3:20" ht="12.7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0"/>
      <c r="S328" s="21"/>
      <c r="T328" s="21"/>
    </row>
    <row r="329" spans="3:20" ht="12.7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0"/>
      <c r="S329" s="21"/>
      <c r="T329" s="21"/>
    </row>
    <row r="330" spans="3:20" ht="12.7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0"/>
      <c r="S330" s="21"/>
      <c r="T330" s="21"/>
    </row>
    <row r="331" spans="3:20" ht="12.7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0"/>
      <c r="S331" s="21"/>
      <c r="T331" s="21"/>
    </row>
    <row r="332" spans="3:20" ht="12.7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0"/>
      <c r="S332" s="21"/>
      <c r="T332" s="21"/>
    </row>
    <row r="333" spans="3:20" ht="12.7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0"/>
      <c r="S333" s="21"/>
      <c r="T333" s="21"/>
    </row>
    <row r="334" spans="3:20" ht="12.7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0"/>
      <c r="S334" s="21"/>
      <c r="T334" s="21"/>
    </row>
    <row r="335" spans="3:20" ht="12.7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0"/>
      <c r="S335" s="21"/>
      <c r="T335" s="21"/>
    </row>
    <row r="336" spans="3:20" ht="12.7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0"/>
      <c r="S336" s="21"/>
      <c r="T336" s="21"/>
    </row>
    <row r="337" spans="3:20" ht="12.7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0"/>
      <c r="S337" s="21"/>
      <c r="T337" s="21"/>
    </row>
    <row r="338" spans="3:20" ht="12.7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0"/>
      <c r="S338" s="21"/>
      <c r="T338" s="21"/>
    </row>
    <row r="339" spans="3:20" ht="12.7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0"/>
      <c r="S339" s="21"/>
      <c r="T339" s="21"/>
    </row>
    <row r="340" spans="3:20" ht="12.7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0"/>
      <c r="S340" s="21"/>
      <c r="T340" s="21"/>
    </row>
    <row r="341" spans="3:20" ht="12.7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0"/>
      <c r="S341" s="21"/>
      <c r="T341" s="21"/>
    </row>
    <row r="342" spans="3:20" ht="12.7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0"/>
      <c r="S342" s="21"/>
      <c r="T342" s="21"/>
    </row>
    <row r="343" spans="3:20" ht="12.7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0"/>
      <c r="S343" s="21"/>
      <c r="T343" s="21"/>
    </row>
    <row r="344" spans="3:20" ht="12.7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0"/>
      <c r="S344" s="21"/>
      <c r="T344" s="21"/>
    </row>
    <row r="345" spans="3:20" ht="12.7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0"/>
      <c r="S345" s="21"/>
      <c r="T345" s="21"/>
    </row>
    <row r="346" spans="3:20" ht="12.7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0"/>
      <c r="S346" s="21"/>
      <c r="T346" s="21"/>
    </row>
    <row r="347" spans="3:20" ht="12.7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0"/>
      <c r="S347" s="21"/>
      <c r="T347" s="21"/>
    </row>
    <row r="348" spans="3:20" ht="12.7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0"/>
      <c r="S348" s="21"/>
      <c r="T348" s="21"/>
    </row>
    <row r="349" spans="3:20" ht="12.7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0"/>
      <c r="S349" s="21"/>
      <c r="T349" s="21"/>
    </row>
    <row r="350" spans="3:20" ht="12.7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0"/>
      <c r="S350" s="21"/>
      <c r="T350" s="21"/>
    </row>
    <row r="351" spans="3:20" ht="12.7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0"/>
      <c r="S351" s="21"/>
      <c r="T351" s="21"/>
    </row>
    <row r="352" spans="3:20" ht="12.7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0"/>
      <c r="S352" s="21"/>
      <c r="T352" s="21"/>
    </row>
    <row r="353" spans="3:20" ht="12.7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0"/>
      <c r="S353" s="21"/>
      <c r="T353" s="21"/>
    </row>
    <row r="354" spans="3:20" ht="12.7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0"/>
      <c r="S354" s="21"/>
      <c r="T354" s="21"/>
    </row>
    <row r="355" spans="3:20" ht="12.7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0"/>
      <c r="S355" s="21"/>
      <c r="T355" s="21"/>
    </row>
    <row r="356" spans="3:20" ht="12.7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0"/>
      <c r="S356" s="21"/>
      <c r="T356" s="21"/>
    </row>
    <row r="357" spans="3:20" ht="12.7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0"/>
      <c r="S357" s="21"/>
      <c r="T357" s="21"/>
    </row>
    <row r="358" spans="3:20" ht="12.7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0"/>
      <c r="S358" s="21"/>
      <c r="T358" s="21"/>
    </row>
    <row r="359" spans="3:20" ht="12.7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0"/>
      <c r="S359" s="21"/>
      <c r="T359" s="21"/>
    </row>
    <row r="360" spans="3:20" ht="12.7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0"/>
      <c r="S360" s="21"/>
      <c r="T360" s="21"/>
    </row>
    <row r="361" spans="3:20" ht="12.7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0"/>
      <c r="S361" s="21"/>
      <c r="T361" s="21"/>
    </row>
    <row r="362" spans="3:20" ht="12.7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0"/>
      <c r="S362" s="21"/>
      <c r="T362" s="21"/>
    </row>
    <row r="363" spans="3:20" ht="12.7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0"/>
      <c r="S363" s="21"/>
      <c r="T363" s="21"/>
    </row>
    <row r="364" spans="3:20" ht="12.7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0"/>
      <c r="S364" s="21"/>
      <c r="T364" s="21"/>
    </row>
    <row r="365" spans="3:20" ht="12.7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0"/>
      <c r="S365" s="21"/>
      <c r="T365" s="21"/>
    </row>
    <row r="366" spans="3:20" ht="12.7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0"/>
      <c r="S366" s="21"/>
      <c r="T366" s="21"/>
    </row>
    <row r="367" spans="3:20" ht="12.7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0"/>
      <c r="S367" s="21"/>
      <c r="T367" s="21"/>
    </row>
    <row r="368" spans="3:20" ht="12.7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0"/>
      <c r="S368" s="21"/>
      <c r="T368" s="21"/>
    </row>
    <row r="369" spans="3:20" ht="12.7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0"/>
      <c r="S369" s="21"/>
      <c r="T369" s="21"/>
    </row>
    <row r="370" spans="3:20" ht="12.7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0"/>
      <c r="S370" s="21"/>
      <c r="T370" s="21"/>
    </row>
    <row r="371" spans="3:20" ht="12.7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0"/>
      <c r="S371" s="21"/>
      <c r="T371" s="21"/>
    </row>
    <row r="372" spans="3:20" ht="12.7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0"/>
      <c r="S372" s="21"/>
      <c r="T372" s="21"/>
    </row>
    <row r="373" spans="3:20" ht="12.7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0"/>
      <c r="S373" s="21"/>
      <c r="T373" s="21"/>
    </row>
    <row r="374" spans="3:20" ht="12.7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0"/>
      <c r="S374" s="21"/>
      <c r="T374" s="21"/>
    </row>
    <row r="375" spans="3:20" ht="12.7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0"/>
      <c r="S375" s="21"/>
      <c r="T375" s="21"/>
    </row>
    <row r="376" spans="3:20" ht="12.7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0"/>
      <c r="S376" s="21"/>
      <c r="T376" s="21"/>
    </row>
    <row r="377" spans="3:20" ht="12.7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0"/>
      <c r="S377" s="21"/>
      <c r="T377" s="21"/>
    </row>
    <row r="378" spans="3:20" ht="12.7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0"/>
      <c r="S378" s="21"/>
      <c r="T378" s="21"/>
    </row>
    <row r="379" spans="3:20" ht="12.7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0"/>
      <c r="S379" s="21"/>
      <c r="T379" s="21"/>
    </row>
    <row r="380" spans="3:20" ht="12.7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0"/>
      <c r="S380" s="21"/>
      <c r="T380" s="21"/>
    </row>
    <row r="381" spans="3:20" ht="12.7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0"/>
      <c r="S381" s="21"/>
      <c r="T381" s="21"/>
    </row>
    <row r="382" spans="3:20" ht="12.7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0"/>
      <c r="S382" s="21"/>
      <c r="T382" s="21"/>
    </row>
    <row r="383" spans="3:20" ht="12.7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0"/>
      <c r="S383" s="21"/>
      <c r="T383" s="21"/>
    </row>
    <row r="384" spans="3:20" ht="12.7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0"/>
      <c r="S384" s="21"/>
      <c r="T384" s="21"/>
    </row>
    <row r="385" spans="3:20" ht="12.7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0"/>
      <c r="S385" s="21"/>
      <c r="T385" s="21"/>
    </row>
    <row r="386" spans="3:20" ht="12.7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0"/>
      <c r="S386" s="21"/>
      <c r="T386" s="21"/>
    </row>
    <row r="387" spans="3:20" ht="12.7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0"/>
      <c r="S387" s="21"/>
      <c r="T387" s="21"/>
    </row>
    <row r="388" spans="3:20" ht="12.7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0"/>
      <c r="S388" s="21"/>
      <c r="T388" s="21"/>
    </row>
    <row r="389" spans="3:20" ht="12.75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0"/>
      <c r="S389" s="21"/>
      <c r="T389" s="21"/>
    </row>
    <row r="390" spans="3:20" ht="12.7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0"/>
      <c r="S390" s="21"/>
      <c r="T390" s="21"/>
    </row>
    <row r="391" spans="3:20" ht="12.75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0"/>
      <c r="S391" s="21"/>
      <c r="T391" s="21"/>
    </row>
    <row r="392" spans="3:20" ht="12.75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0"/>
      <c r="S392" s="21"/>
      <c r="T392" s="21"/>
    </row>
    <row r="393" spans="3:20" ht="12.7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0"/>
      <c r="S393" s="21"/>
      <c r="T393" s="21"/>
    </row>
    <row r="394" spans="3:20" ht="12.75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0"/>
      <c r="S394" s="21"/>
      <c r="T394" s="21"/>
    </row>
    <row r="395" spans="3:20" ht="12.75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0"/>
      <c r="S395" s="21"/>
      <c r="T395" s="21"/>
    </row>
    <row r="396" spans="3:20" ht="12.7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0"/>
      <c r="S396" s="21"/>
      <c r="T396" s="21"/>
    </row>
    <row r="397" spans="3:20" ht="12.75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0"/>
      <c r="S397" s="21"/>
      <c r="T397" s="21"/>
    </row>
    <row r="398" spans="3:20" ht="12.75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0"/>
      <c r="S398" s="21"/>
      <c r="T398" s="21"/>
    </row>
    <row r="399" spans="3:20" ht="12.7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0"/>
      <c r="S399" s="21"/>
      <c r="T399" s="21"/>
    </row>
    <row r="400" spans="3:20" ht="12.75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0"/>
      <c r="S400" s="21"/>
      <c r="T400" s="21"/>
    </row>
    <row r="401" spans="3:20" ht="12.75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0"/>
      <c r="S401" s="21"/>
      <c r="T401" s="21"/>
    </row>
    <row r="402" spans="3:20" ht="12.7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0"/>
      <c r="S402" s="21"/>
      <c r="T402" s="21"/>
    </row>
    <row r="403" spans="3:20" ht="12.7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0"/>
      <c r="S403" s="21"/>
      <c r="T403" s="21"/>
    </row>
    <row r="404" spans="3:20" ht="12.75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0"/>
      <c r="S404" s="21"/>
      <c r="T404" s="21"/>
    </row>
    <row r="405" spans="3:20" ht="12.7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0"/>
      <c r="S405" s="21"/>
      <c r="T405" s="21"/>
    </row>
    <row r="406" spans="3:20" ht="12.75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0"/>
      <c r="S406" s="21"/>
      <c r="T406" s="21"/>
    </row>
    <row r="407" spans="3:20" ht="12.75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0"/>
      <c r="S407" s="21"/>
      <c r="T407" s="21"/>
    </row>
    <row r="408" spans="3:20" ht="12.75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0"/>
      <c r="S408" s="21"/>
      <c r="T408" s="21"/>
    </row>
    <row r="409" spans="3:20" ht="12.75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0"/>
      <c r="S409" s="21"/>
      <c r="T409" s="21"/>
    </row>
    <row r="410" spans="3:20" ht="12.75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0"/>
      <c r="S410" s="21"/>
      <c r="T410" s="21"/>
    </row>
    <row r="411" spans="3:20" ht="12.7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0"/>
      <c r="S411" s="21"/>
      <c r="T411" s="21"/>
    </row>
    <row r="412" spans="3:20" ht="12.75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0"/>
      <c r="S412" s="21"/>
      <c r="T412" s="21"/>
    </row>
    <row r="413" spans="3:20" ht="12.75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0"/>
      <c r="S413" s="21"/>
      <c r="T413" s="21"/>
    </row>
    <row r="414" spans="3:20" ht="12.7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0"/>
      <c r="S414" s="21"/>
      <c r="T414" s="21"/>
    </row>
    <row r="415" spans="3:20" ht="12.7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0"/>
      <c r="S415" s="21"/>
      <c r="T415" s="21"/>
    </row>
    <row r="416" spans="3:20" ht="12.7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0"/>
      <c r="S416" s="21"/>
      <c r="T416" s="21"/>
    </row>
    <row r="417" spans="3:20" ht="12.7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0"/>
      <c r="S417" s="21"/>
      <c r="T417" s="21"/>
    </row>
    <row r="418" spans="3:20" ht="12.7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0"/>
      <c r="S418" s="21"/>
      <c r="T418" s="21"/>
    </row>
    <row r="419" spans="3:20" ht="12.7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0"/>
      <c r="S419" s="21"/>
      <c r="T419" s="21"/>
    </row>
    <row r="420" spans="3:20" ht="12.7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0"/>
      <c r="S420" s="21"/>
      <c r="T420" s="21"/>
    </row>
    <row r="421" spans="3:20" ht="12.7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0"/>
      <c r="S421" s="21"/>
      <c r="T421" s="21"/>
    </row>
    <row r="422" spans="3:20" ht="12.7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0"/>
      <c r="S422" s="21"/>
      <c r="T422" s="21"/>
    </row>
    <row r="423" spans="3:20" ht="12.7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0"/>
      <c r="S423" s="21"/>
      <c r="T423" s="21"/>
    </row>
    <row r="424" spans="3:20" ht="12.7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0"/>
      <c r="S424" s="21"/>
      <c r="T424" s="21"/>
    </row>
    <row r="425" spans="3:20" ht="12.75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0"/>
      <c r="S425" s="21"/>
      <c r="T425" s="21"/>
    </row>
    <row r="426" spans="3:20" ht="12.7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0"/>
      <c r="S426" s="21"/>
      <c r="T426" s="21"/>
    </row>
    <row r="427" spans="3:20" ht="12.75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0"/>
      <c r="S427" s="21"/>
      <c r="T427" s="21"/>
    </row>
    <row r="428" spans="3:20" ht="12.75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0"/>
      <c r="S428" s="21"/>
      <c r="T428" s="21"/>
    </row>
    <row r="429" spans="3:20" ht="12.7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0"/>
      <c r="S429" s="21"/>
      <c r="T429" s="21"/>
    </row>
    <row r="430" spans="3:20" ht="12.75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0"/>
      <c r="S430" s="21"/>
      <c r="T430" s="21"/>
    </row>
    <row r="431" spans="3:20" ht="12.75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0"/>
      <c r="S431" s="21"/>
      <c r="T431" s="21"/>
    </row>
    <row r="432" spans="3:20" ht="12.75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0"/>
      <c r="S432" s="21"/>
      <c r="T432" s="21"/>
    </row>
    <row r="433" spans="3:20" ht="12.7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0"/>
      <c r="S433" s="21"/>
      <c r="T433" s="21"/>
    </row>
    <row r="434" spans="3:20" ht="12.75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0"/>
      <c r="S434" s="21"/>
      <c r="T434" s="21"/>
    </row>
    <row r="435" spans="3:20" ht="12.75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0"/>
      <c r="S435" s="21"/>
      <c r="T435" s="21"/>
    </row>
    <row r="436" spans="3:20" ht="12.7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0"/>
      <c r="S436" s="21"/>
      <c r="T436" s="21"/>
    </row>
    <row r="437" spans="3:20" ht="12.75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0"/>
      <c r="S437" s="21"/>
      <c r="T437" s="21"/>
    </row>
    <row r="438" spans="3:20" ht="12.75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0"/>
      <c r="S438" s="21"/>
      <c r="T438" s="21"/>
    </row>
    <row r="439" spans="3:20" ht="12.75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0"/>
      <c r="S439" s="21"/>
      <c r="T439" s="21"/>
    </row>
    <row r="440" spans="3:20" ht="12.7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0"/>
      <c r="S440" s="21"/>
      <c r="T440" s="21"/>
    </row>
    <row r="441" spans="3:20" ht="12.75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0"/>
      <c r="S441" s="21"/>
      <c r="T441" s="21"/>
    </row>
    <row r="442" spans="3:20" ht="12.75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0"/>
      <c r="S442" s="21"/>
      <c r="T442" s="21"/>
    </row>
    <row r="443" spans="3:20" ht="12.7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0"/>
      <c r="S443" s="21"/>
      <c r="T443" s="21"/>
    </row>
    <row r="444" spans="3:20" ht="12.75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0"/>
      <c r="S444" s="21"/>
      <c r="T444" s="21"/>
    </row>
    <row r="445" spans="3:20" ht="12.75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0"/>
      <c r="S445" s="21"/>
      <c r="T445" s="21"/>
    </row>
    <row r="446" spans="3:20" ht="12.75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0"/>
      <c r="S446" s="21"/>
      <c r="T446" s="21"/>
    </row>
    <row r="447" spans="3:20" ht="12.75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0"/>
      <c r="S447" s="21"/>
      <c r="T447" s="21"/>
    </row>
    <row r="448" spans="3:20" ht="12.7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0"/>
      <c r="S448" s="21"/>
      <c r="T448" s="21"/>
    </row>
    <row r="449" spans="3:20" ht="12.75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0"/>
      <c r="S449" s="21"/>
      <c r="T449" s="21"/>
    </row>
    <row r="450" spans="3:20" ht="12.75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0"/>
      <c r="S450" s="21"/>
      <c r="T450" s="21"/>
    </row>
    <row r="451" spans="3:20" ht="12.7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0"/>
      <c r="S451" s="21"/>
      <c r="T451" s="21"/>
    </row>
    <row r="452" spans="3:20" ht="12.75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0"/>
      <c r="S452" s="21"/>
      <c r="T452" s="21"/>
    </row>
    <row r="453" spans="3:20" ht="12.75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0"/>
      <c r="S453" s="21"/>
      <c r="T453" s="21"/>
    </row>
    <row r="454" spans="3:20" ht="12.7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0"/>
      <c r="S454" s="21"/>
      <c r="T454" s="21"/>
    </row>
    <row r="455" spans="3:20" ht="12.75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0"/>
      <c r="S455" s="21"/>
      <c r="T455" s="21"/>
    </row>
    <row r="456" spans="3:20" ht="12.75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0"/>
      <c r="S456" s="21"/>
      <c r="T456" s="21"/>
    </row>
    <row r="457" spans="3:20" ht="12.7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0"/>
      <c r="S457" s="21"/>
      <c r="T457" s="21"/>
    </row>
    <row r="458" spans="3:20" ht="12.75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0"/>
      <c r="S458" s="21"/>
      <c r="T458" s="21"/>
    </row>
    <row r="459" spans="3:20" ht="12.75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0"/>
      <c r="S459" s="21"/>
      <c r="T459" s="21"/>
    </row>
    <row r="460" spans="3:20" ht="12.7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0"/>
      <c r="S460" s="21"/>
      <c r="T460" s="21"/>
    </row>
    <row r="461" spans="3:20" ht="12.75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0"/>
      <c r="S461" s="21"/>
      <c r="T461" s="21"/>
    </row>
    <row r="462" spans="3:20" ht="12.75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0"/>
      <c r="S462" s="21"/>
      <c r="T462" s="21"/>
    </row>
    <row r="463" spans="3:20" ht="12.7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0"/>
      <c r="S463" s="21"/>
      <c r="T463" s="21"/>
    </row>
    <row r="464" spans="3:20" ht="12.75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0"/>
      <c r="S464" s="21"/>
      <c r="T464" s="21"/>
    </row>
    <row r="465" spans="3:20" ht="12.75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0"/>
      <c r="S465" s="21"/>
      <c r="T465" s="21"/>
    </row>
    <row r="466" spans="3:20" ht="12.75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0"/>
      <c r="S466" s="21"/>
      <c r="T466" s="21"/>
    </row>
    <row r="467" spans="3:20" ht="12.7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0"/>
      <c r="S467" s="21"/>
      <c r="T467" s="21"/>
    </row>
    <row r="468" spans="3:20" ht="12.75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0"/>
      <c r="S468" s="21"/>
      <c r="T468" s="21"/>
    </row>
    <row r="469" spans="3:20" ht="12.75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0"/>
      <c r="S469" s="21"/>
      <c r="T469" s="21"/>
    </row>
    <row r="470" spans="3:20" ht="12.75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0"/>
      <c r="S470" s="21"/>
      <c r="T470" s="21"/>
    </row>
    <row r="471" spans="3:20" ht="12.75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0"/>
      <c r="S471" s="21"/>
      <c r="T471" s="21"/>
    </row>
    <row r="472" spans="3:20" ht="12.75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0"/>
      <c r="S472" s="21"/>
      <c r="T472" s="21"/>
    </row>
    <row r="473" spans="3:20" ht="12.7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0"/>
      <c r="S473" s="21"/>
      <c r="T473" s="21"/>
    </row>
    <row r="474" spans="3:20" ht="12.75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0"/>
      <c r="S474" s="21"/>
      <c r="T474" s="21"/>
    </row>
    <row r="475" spans="3:20" ht="12.75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0"/>
      <c r="S475" s="21"/>
      <c r="T475" s="21"/>
    </row>
    <row r="476" spans="3:20" ht="12.7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0"/>
      <c r="S476" s="21"/>
      <c r="T476" s="21"/>
    </row>
    <row r="477" spans="3:20" ht="12.75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0"/>
      <c r="S477" s="21"/>
      <c r="T477" s="21"/>
    </row>
    <row r="478" spans="3:20" ht="12.75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0"/>
      <c r="S478" s="21"/>
      <c r="T478" s="21"/>
    </row>
    <row r="479" spans="3:20" ht="12.7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0"/>
      <c r="S479" s="21"/>
      <c r="T479" s="21"/>
    </row>
    <row r="480" spans="3:20" ht="12.75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0"/>
      <c r="S480" s="21"/>
      <c r="T480" s="21"/>
    </row>
    <row r="481" spans="3:20" ht="12.75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0"/>
      <c r="S481" s="21"/>
      <c r="T481" s="21"/>
    </row>
    <row r="482" spans="3:20" ht="12.7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0"/>
      <c r="S482" s="21"/>
      <c r="T482" s="21"/>
    </row>
    <row r="483" spans="3:20" ht="12.75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0"/>
      <c r="S483" s="21"/>
      <c r="T483" s="21"/>
    </row>
    <row r="484" spans="3:20" ht="12.75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0"/>
      <c r="S484" s="21"/>
      <c r="T484" s="21"/>
    </row>
    <row r="485" spans="3:20" ht="12.75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0"/>
      <c r="S485" s="21"/>
      <c r="T485" s="21"/>
    </row>
    <row r="486" spans="3:20" ht="12.75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0"/>
      <c r="S486" s="21"/>
      <c r="T486" s="21"/>
    </row>
    <row r="487" spans="3:20" ht="12.7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0"/>
      <c r="S487" s="21"/>
      <c r="T487" s="21"/>
    </row>
    <row r="488" spans="3:20" ht="12.75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0"/>
      <c r="S488" s="21"/>
      <c r="T488" s="21"/>
    </row>
    <row r="489" spans="3:20" ht="12.75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0"/>
      <c r="S489" s="21"/>
      <c r="T489" s="21"/>
    </row>
    <row r="490" spans="3:20" ht="12.7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0"/>
      <c r="S490" s="21"/>
      <c r="T490" s="21"/>
    </row>
    <row r="491" spans="3:20" ht="12.75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0"/>
      <c r="S491" s="21"/>
      <c r="T491" s="21"/>
    </row>
    <row r="492" spans="3:20" ht="12.75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0"/>
      <c r="S492" s="21"/>
      <c r="T492" s="21"/>
    </row>
    <row r="493" spans="3:20" ht="12.7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0"/>
      <c r="S493" s="21"/>
      <c r="T493" s="21"/>
    </row>
    <row r="494" spans="3:20" ht="12.75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0"/>
      <c r="S494" s="21"/>
      <c r="T494" s="21"/>
    </row>
    <row r="495" spans="3:20" ht="12.75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0"/>
      <c r="S495" s="21"/>
      <c r="T495" s="21"/>
    </row>
    <row r="496" spans="3:20" ht="12.7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0"/>
      <c r="S496" s="21"/>
      <c r="T496" s="21"/>
    </row>
    <row r="497" spans="3:20" ht="12.75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0"/>
      <c r="S497" s="21"/>
      <c r="T497" s="21"/>
    </row>
    <row r="498" spans="3:20" ht="12.75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0"/>
      <c r="S498" s="21"/>
      <c r="T498" s="21"/>
    </row>
    <row r="499" spans="3:20" ht="12.7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0"/>
      <c r="S499" s="21"/>
      <c r="T499" s="21"/>
    </row>
    <row r="500" spans="3:20" ht="12.75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0"/>
      <c r="S500" s="21"/>
      <c r="T500" s="21"/>
    </row>
    <row r="501" spans="3:20" ht="12.75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0"/>
      <c r="S501" s="21"/>
      <c r="T501" s="21"/>
    </row>
    <row r="502" spans="3:20" ht="12.7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0"/>
      <c r="S502" s="21"/>
      <c r="T502" s="21"/>
    </row>
    <row r="503" spans="3:20" ht="12.75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0"/>
      <c r="S503" s="21"/>
      <c r="T503" s="21"/>
    </row>
    <row r="504" spans="3:20" ht="12.7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0"/>
      <c r="S504" s="21"/>
      <c r="T504" s="21"/>
    </row>
    <row r="505" spans="3:20" ht="12.75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0"/>
      <c r="S505" s="21"/>
      <c r="T505" s="21"/>
    </row>
    <row r="506" spans="3:20" ht="12.75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0"/>
      <c r="S506" s="21"/>
      <c r="T506" s="21"/>
    </row>
    <row r="507" spans="3:20" ht="12.75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0"/>
      <c r="S507" s="21"/>
      <c r="T507" s="21"/>
    </row>
    <row r="508" spans="3:20" ht="12.7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0"/>
      <c r="S508" s="21"/>
      <c r="T508" s="21"/>
    </row>
    <row r="509" spans="3:20" ht="12.75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0"/>
      <c r="S509" s="21"/>
      <c r="T509" s="21"/>
    </row>
    <row r="510" spans="3:20" ht="12.75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0"/>
      <c r="S510" s="21"/>
      <c r="T510" s="21"/>
    </row>
    <row r="511" spans="3:20" ht="12.75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0"/>
      <c r="S511" s="21"/>
      <c r="T511" s="21"/>
    </row>
    <row r="512" spans="3:20" ht="12.7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0"/>
      <c r="S512" s="21"/>
      <c r="T512" s="21"/>
    </row>
    <row r="513" spans="3:20" ht="12.75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0"/>
      <c r="S513" s="21"/>
      <c r="T513" s="21"/>
    </row>
    <row r="514" spans="3:20" ht="12.75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0"/>
      <c r="S514" s="21"/>
      <c r="T514" s="21"/>
    </row>
    <row r="515" spans="3:20" ht="12.7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0"/>
      <c r="S515" s="21"/>
      <c r="T515" s="21"/>
    </row>
    <row r="516" spans="3:20" ht="12.7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0"/>
      <c r="S516" s="21"/>
      <c r="T516" s="21"/>
    </row>
    <row r="517" spans="3:20" ht="12.75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0"/>
      <c r="S517" s="21"/>
      <c r="T517" s="21"/>
    </row>
    <row r="518" spans="3:20" ht="12.75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0"/>
      <c r="S518" s="21"/>
      <c r="T518" s="21"/>
    </row>
    <row r="519" spans="3:20" ht="12.75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0"/>
      <c r="S519" s="21"/>
      <c r="T519" s="21"/>
    </row>
    <row r="520" spans="3:20" ht="12.75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0"/>
      <c r="S520" s="21"/>
      <c r="T520" s="21"/>
    </row>
    <row r="521" spans="3:20" ht="12.75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0"/>
      <c r="S521" s="21"/>
      <c r="T521" s="21"/>
    </row>
    <row r="522" spans="3:20" ht="12.75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0"/>
      <c r="S522" s="21"/>
      <c r="T522" s="21"/>
    </row>
    <row r="523" spans="3:20" ht="12.75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0"/>
      <c r="S523" s="21"/>
      <c r="T523" s="21"/>
    </row>
    <row r="524" spans="3:20" ht="12.75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0"/>
      <c r="S524" s="21"/>
      <c r="T524" s="21"/>
    </row>
    <row r="525" spans="3:20" ht="12.75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0"/>
      <c r="S525" s="21"/>
      <c r="T525" s="21"/>
    </row>
    <row r="526" spans="3:20" ht="12.75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0"/>
      <c r="S526" s="21"/>
      <c r="T526" s="21"/>
    </row>
    <row r="527" spans="3:20" ht="12.75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0"/>
      <c r="S527" s="21"/>
      <c r="T527" s="21"/>
    </row>
    <row r="528" spans="3:20" ht="12.75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0"/>
      <c r="S528" s="21"/>
      <c r="T528" s="21"/>
    </row>
    <row r="529" spans="3:20" ht="12.75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0"/>
      <c r="S529" s="21"/>
      <c r="T529" s="21"/>
    </row>
    <row r="530" spans="3:20" ht="12.75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0"/>
      <c r="S530" s="21"/>
      <c r="T530" s="21"/>
    </row>
    <row r="531" spans="3:20" ht="12.75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0"/>
      <c r="S531" s="21"/>
      <c r="T531" s="21"/>
    </row>
    <row r="532" spans="3:20" ht="12.75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0"/>
      <c r="S532" s="21"/>
      <c r="T532" s="21"/>
    </row>
    <row r="533" spans="3:20" ht="12.75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0"/>
      <c r="S533" s="21"/>
      <c r="T533" s="21"/>
    </row>
    <row r="534" spans="3:20" ht="12.75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0"/>
      <c r="S534" s="21"/>
      <c r="T534" s="21"/>
    </row>
    <row r="535" spans="3:20" ht="12.75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0"/>
      <c r="S535" s="21"/>
      <c r="T535" s="21"/>
    </row>
    <row r="536" spans="3:20" ht="12.75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0"/>
      <c r="S536" s="21"/>
      <c r="T536" s="21"/>
    </row>
    <row r="537" spans="3:20" ht="12.75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0"/>
      <c r="S537" s="21"/>
      <c r="T537" s="21"/>
    </row>
    <row r="538" spans="3:20" ht="12.75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0"/>
      <c r="S538" s="21"/>
      <c r="T538" s="21"/>
    </row>
    <row r="539" spans="3:20" ht="12.75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0"/>
      <c r="S539" s="21"/>
      <c r="T539" s="21"/>
    </row>
    <row r="540" spans="3:20" ht="12.75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0"/>
      <c r="S540" s="21"/>
      <c r="T540" s="21"/>
    </row>
    <row r="541" spans="3:20" ht="12.75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0"/>
      <c r="S541" s="21"/>
      <c r="T541" s="21"/>
    </row>
    <row r="542" spans="3:20" ht="12.75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0"/>
      <c r="S542" s="21"/>
      <c r="T542" s="21"/>
    </row>
    <row r="543" spans="3:20" ht="12.75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0"/>
      <c r="S543" s="21"/>
      <c r="T543" s="21"/>
    </row>
    <row r="544" spans="3:20" ht="12.75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0"/>
      <c r="S544" s="21"/>
      <c r="T544" s="21"/>
    </row>
    <row r="545" spans="3:20" ht="12.75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0"/>
      <c r="S545" s="21"/>
      <c r="T545" s="21"/>
    </row>
    <row r="546" spans="3:20" ht="12.75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0"/>
      <c r="S546" s="21"/>
      <c r="T546" s="21"/>
    </row>
    <row r="547" spans="3:20" ht="12.75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0"/>
      <c r="S547" s="21"/>
      <c r="T547" s="21"/>
    </row>
    <row r="548" spans="3:20" ht="12.75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0"/>
      <c r="S548" s="21"/>
      <c r="T548" s="21"/>
    </row>
    <row r="549" spans="3:20" ht="12.75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0"/>
      <c r="S549" s="21"/>
      <c r="T549" s="21"/>
    </row>
    <row r="550" spans="3:20" ht="12.75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0"/>
      <c r="S550" s="21"/>
      <c r="T550" s="21"/>
    </row>
    <row r="551" spans="3:20" ht="12.75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0"/>
      <c r="S551" s="21"/>
      <c r="T551" s="21"/>
    </row>
    <row r="552" spans="3:20" ht="12.75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0"/>
      <c r="S552" s="21"/>
      <c r="T552" s="21"/>
    </row>
    <row r="553" spans="3:20" ht="12.75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0"/>
      <c r="S553" s="21"/>
      <c r="T553" s="21"/>
    </row>
    <row r="554" spans="3:20" ht="12.75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0"/>
      <c r="S554" s="21"/>
      <c r="T554" s="21"/>
    </row>
    <row r="555" spans="3:20" ht="12.75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0"/>
      <c r="S555" s="21"/>
      <c r="T555" s="21"/>
    </row>
    <row r="556" spans="3:20" ht="12.75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0"/>
      <c r="S556" s="21"/>
      <c r="T556" s="21"/>
    </row>
    <row r="557" spans="3:20" ht="12.75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0"/>
      <c r="S557" s="21"/>
      <c r="T557" s="21"/>
    </row>
    <row r="558" spans="3:20" ht="12.75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0"/>
      <c r="S558" s="21"/>
      <c r="T558" s="21"/>
    </row>
    <row r="559" spans="3:20" ht="12.75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0"/>
      <c r="S559" s="21"/>
      <c r="T559" s="21"/>
    </row>
    <row r="560" spans="3:20" ht="12.75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0"/>
      <c r="S560" s="21"/>
      <c r="T560" s="21"/>
    </row>
    <row r="561" spans="3:20" ht="12.75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0"/>
      <c r="S561" s="21"/>
      <c r="T561" s="21"/>
    </row>
    <row r="562" spans="3:20" ht="12.75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0"/>
      <c r="S562" s="21"/>
      <c r="T562" s="21"/>
    </row>
    <row r="563" spans="3:20" ht="12.75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0"/>
      <c r="S563" s="21"/>
      <c r="T563" s="21"/>
    </row>
    <row r="564" spans="3:20" ht="12.75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0"/>
      <c r="S564" s="21"/>
      <c r="T564" s="21"/>
    </row>
    <row r="565" spans="3:20" ht="12.75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0"/>
      <c r="S565" s="21"/>
      <c r="T565" s="21"/>
    </row>
    <row r="566" spans="3:20" ht="12.75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0"/>
      <c r="S566" s="21"/>
      <c r="T566" s="21"/>
    </row>
    <row r="567" spans="3:20" ht="12.75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0"/>
      <c r="S567" s="21"/>
      <c r="T567" s="21"/>
    </row>
    <row r="568" spans="3:20" ht="12.75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0"/>
      <c r="S568" s="21"/>
      <c r="T568" s="21"/>
    </row>
    <row r="569" spans="3:20" ht="12.75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0"/>
      <c r="S569" s="21"/>
      <c r="T569" s="21"/>
    </row>
    <row r="570" spans="3:20" ht="12.75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0"/>
      <c r="S570" s="21"/>
      <c r="T570" s="21"/>
    </row>
    <row r="571" spans="3:20" ht="12.75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0"/>
      <c r="S571" s="21"/>
      <c r="T571" s="21"/>
    </row>
    <row r="572" spans="3:20" ht="12.75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0"/>
      <c r="S572" s="21"/>
      <c r="T572" s="21"/>
    </row>
    <row r="573" spans="3:20" ht="12.75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0"/>
      <c r="S573" s="21"/>
      <c r="T573" s="21"/>
    </row>
    <row r="574" spans="3:20" ht="12.75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0"/>
      <c r="S574" s="21"/>
      <c r="T574" s="21"/>
    </row>
    <row r="575" spans="3:20" ht="12.75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0"/>
      <c r="S575" s="21"/>
      <c r="T575" s="21"/>
    </row>
    <row r="576" spans="3:20" ht="12.75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0"/>
      <c r="S576" s="21"/>
      <c r="T576" s="21"/>
    </row>
    <row r="577" spans="3:20" ht="12.75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0"/>
      <c r="S577" s="21"/>
      <c r="T577" s="21"/>
    </row>
    <row r="578" spans="3:20" ht="12.75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0"/>
      <c r="S578" s="21"/>
      <c r="T578" s="21"/>
    </row>
    <row r="579" spans="3:20" ht="12.75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0"/>
      <c r="S579" s="21"/>
      <c r="T579" s="21"/>
    </row>
    <row r="580" spans="3:20" ht="12.75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0"/>
      <c r="S580" s="21"/>
      <c r="T580" s="21"/>
    </row>
    <row r="581" spans="3:20" ht="12.75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0"/>
      <c r="S581" s="21"/>
      <c r="T581" s="21"/>
    </row>
    <row r="582" spans="3:20" ht="12.75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0"/>
      <c r="S582" s="21"/>
      <c r="T582" s="21"/>
    </row>
    <row r="583" spans="3:20" ht="12.75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0"/>
      <c r="S583" s="21"/>
      <c r="T583" s="21"/>
    </row>
    <row r="584" spans="3:20" ht="12.75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0"/>
      <c r="S584" s="21"/>
      <c r="T584" s="21"/>
    </row>
    <row r="585" spans="3:20" ht="12.75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0"/>
      <c r="S585" s="21"/>
      <c r="T585" s="21"/>
    </row>
    <row r="586" spans="3:20" ht="12.75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0"/>
      <c r="S586" s="21"/>
      <c r="T586" s="21"/>
    </row>
    <row r="587" spans="3:20" ht="12.75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0"/>
      <c r="S587" s="21"/>
      <c r="T587" s="21"/>
    </row>
    <row r="588" spans="3:20" ht="12.75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0"/>
      <c r="S588" s="21"/>
      <c r="T588" s="21"/>
    </row>
    <row r="589" spans="3:20" ht="12.75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0"/>
      <c r="S589" s="21"/>
      <c r="T589" s="21"/>
    </row>
    <row r="590" spans="3:20" ht="12.75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0"/>
      <c r="S590" s="21"/>
      <c r="T590" s="21"/>
    </row>
    <row r="591" spans="3:20" ht="12.75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0"/>
      <c r="S591" s="21"/>
      <c r="T591" s="21"/>
    </row>
    <row r="592" spans="3:20" ht="12.75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0"/>
      <c r="S592" s="21"/>
      <c r="T592" s="21"/>
    </row>
    <row r="593" spans="3:20" ht="12.75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0"/>
      <c r="S593" s="21"/>
      <c r="T593" s="21"/>
    </row>
    <row r="594" spans="3:20" ht="12.75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0"/>
      <c r="S594" s="21"/>
      <c r="T594" s="21"/>
    </row>
    <row r="595" spans="3:20" ht="12.75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0"/>
      <c r="S595" s="21"/>
      <c r="T595" s="21"/>
    </row>
    <row r="596" spans="3:20" ht="12.75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0"/>
      <c r="S596" s="21"/>
      <c r="T596" s="21"/>
    </row>
    <row r="597" spans="3:20" ht="12.75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0"/>
      <c r="S597" s="21"/>
      <c r="T597" s="21"/>
    </row>
    <row r="598" spans="3:20" ht="12.75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0"/>
      <c r="S598" s="21"/>
      <c r="T598" s="21"/>
    </row>
    <row r="599" spans="3:20" ht="12.75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0"/>
      <c r="S599" s="21"/>
      <c r="T599" s="21"/>
    </row>
    <row r="600" spans="3:20" ht="12.75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0"/>
      <c r="S600" s="21"/>
      <c r="T600" s="21"/>
    </row>
    <row r="601" spans="3:20" ht="12.75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0"/>
      <c r="S601" s="21"/>
      <c r="T601" s="21"/>
    </row>
    <row r="602" spans="3:20" ht="12.75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0"/>
      <c r="S602" s="21"/>
      <c r="T602" s="21"/>
    </row>
    <row r="603" spans="3:20" ht="12.75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0"/>
      <c r="S603" s="21"/>
      <c r="T603" s="21"/>
    </row>
    <row r="604" spans="3:20" ht="12.75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0"/>
      <c r="S604" s="21"/>
      <c r="T604" s="21"/>
    </row>
    <row r="605" spans="3:20" ht="12.75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0"/>
      <c r="S605" s="21"/>
      <c r="T605" s="21"/>
    </row>
    <row r="606" spans="3:20" ht="12.75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0"/>
      <c r="S606" s="21"/>
      <c r="T606" s="21"/>
    </row>
    <row r="607" spans="3:20" ht="12.75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0"/>
      <c r="S607" s="21"/>
      <c r="T607" s="21"/>
    </row>
    <row r="608" spans="3:20" ht="12.75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0"/>
      <c r="S608" s="21"/>
      <c r="T608" s="21"/>
    </row>
    <row r="609" spans="3:20" ht="12.75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0"/>
      <c r="S609" s="21"/>
      <c r="T609" s="21"/>
    </row>
    <row r="610" spans="3:20" ht="12.75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0"/>
      <c r="S610" s="21"/>
      <c r="T610" s="21"/>
    </row>
    <row r="611" spans="3:20" ht="12.75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0"/>
      <c r="S611" s="21"/>
      <c r="T611" s="21"/>
    </row>
    <row r="612" spans="3:20" ht="12.75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0"/>
      <c r="S612" s="21"/>
      <c r="T612" s="21"/>
    </row>
    <row r="613" spans="3:20" ht="12.75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0"/>
      <c r="S613" s="21"/>
      <c r="T613" s="21"/>
    </row>
    <row r="614" spans="3:20" ht="12.75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0"/>
      <c r="S614" s="21"/>
      <c r="T614" s="21"/>
    </row>
    <row r="615" spans="3:20" ht="12.75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0"/>
      <c r="S615" s="21"/>
      <c r="T615" s="21"/>
    </row>
    <row r="616" spans="3:20" ht="12.75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0"/>
      <c r="S616" s="21"/>
      <c r="T616" s="21"/>
    </row>
    <row r="617" spans="3:20" ht="12.75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0"/>
      <c r="S617" s="21"/>
      <c r="T617" s="21"/>
    </row>
    <row r="618" spans="3:20" ht="12.75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0"/>
      <c r="S618" s="21"/>
      <c r="T618" s="21"/>
    </row>
    <row r="619" spans="3:20" ht="12.75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0"/>
      <c r="S619" s="21"/>
      <c r="T619" s="21"/>
    </row>
    <row r="620" spans="3:20" ht="12.75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0"/>
      <c r="S620" s="21"/>
      <c r="T620" s="21"/>
    </row>
    <row r="621" spans="3:20" ht="12.75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0"/>
      <c r="S621" s="21"/>
      <c r="T621" s="21"/>
    </row>
    <row r="622" spans="3:20" ht="12.75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0"/>
      <c r="S622" s="21"/>
      <c r="T622" s="21"/>
    </row>
    <row r="623" spans="3:20" ht="12.75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0"/>
      <c r="S623" s="21"/>
      <c r="T623" s="21"/>
    </row>
    <row r="624" spans="3:20" ht="12.75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0"/>
      <c r="S624" s="21"/>
      <c r="T624" s="21"/>
    </row>
    <row r="625" spans="3:20" ht="12.75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0"/>
      <c r="S625" s="21"/>
      <c r="T625" s="21"/>
    </row>
    <row r="626" spans="3:20" ht="12.75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0"/>
      <c r="S626" s="21"/>
      <c r="T626" s="21"/>
    </row>
    <row r="627" spans="3:20" ht="12.75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0"/>
      <c r="S627" s="21"/>
      <c r="T627" s="21"/>
    </row>
    <row r="628" spans="3:20" ht="12.75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0"/>
      <c r="S628" s="21"/>
      <c r="T628" s="21"/>
    </row>
    <row r="629" spans="3:20" ht="12.75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0"/>
      <c r="S629" s="21"/>
      <c r="T629" s="21"/>
    </row>
    <row r="630" spans="3:20" ht="12.75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0"/>
      <c r="S630" s="21"/>
      <c r="T630" s="21"/>
    </row>
    <row r="631" spans="3:20" ht="12.75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0"/>
      <c r="S631" s="21"/>
      <c r="T631" s="21"/>
    </row>
    <row r="632" spans="3:20" ht="12.75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0"/>
      <c r="S632" s="21"/>
      <c r="T632" s="21"/>
    </row>
    <row r="633" spans="3:20" ht="12.75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0"/>
      <c r="S633" s="21"/>
      <c r="T633" s="21"/>
    </row>
    <row r="634" spans="3:20" ht="12.75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0"/>
      <c r="S634" s="21"/>
      <c r="T634" s="21"/>
    </row>
    <row r="635" spans="3:20" ht="12.75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0"/>
      <c r="S635" s="21"/>
      <c r="T635" s="21"/>
    </row>
    <row r="636" spans="3:20" ht="12.75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0"/>
      <c r="S636" s="21"/>
      <c r="T636" s="21"/>
    </row>
    <row r="637" spans="3:20" ht="12.75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0"/>
      <c r="S637" s="21"/>
      <c r="T637" s="21"/>
    </row>
    <row r="638" spans="3:20" ht="12.75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0"/>
      <c r="S638" s="21"/>
      <c r="T638" s="21"/>
    </row>
    <row r="639" spans="3:20" ht="12.75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0"/>
      <c r="S639" s="21"/>
      <c r="T639" s="21"/>
    </row>
    <row r="640" spans="3:20" ht="12.75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0"/>
      <c r="S640" s="21"/>
      <c r="T640" s="21"/>
    </row>
    <row r="641" spans="3:20" ht="12.75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0"/>
      <c r="S641" s="21"/>
      <c r="T641" s="21"/>
    </row>
    <row r="642" spans="3:20" ht="12.75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0"/>
      <c r="S642" s="21"/>
      <c r="T642" s="21"/>
    </row>
    <row r="643" spans="3:20" ht="12.75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0"/>
      <c r="S643" s="21"/>
      <c r="T643" s="21"/>
    </row>
    <row r="644" spans="3:20" ht="12.75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0"/>
      <c r="S644" s="21"/>
      <c r="T644" s="21"/>
    </row>
    <row r="645" spans="3:20" ht="12.75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0"/>
      <c r="S645" s="21"/>
      <c r="T645" s="21"/>
    </row>
    <row r="646" spans="3:20" ht="12.75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0"/>
      <c r="S646" s="21"/>
      <c r="T646" s="21"/>
    </row>
    <row r="647" spans="3:20" ht="12.75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0"/>
      <c r="S647" s="21"/>
      <c r="T647" s="21"/>
    </row>
    <row r="648" spans="3:20" ht="12.75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0"/>
      <c r="S648" s="21"/>
      <c r="T648" s="21"/>
    </row>
    <row r="649" spans="3:20" ht="12.75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0"/>
      <c r="S649" s="21"/>
      <c r="T649" s="21"/>
    </row>
    <row r="650" spans="3:20" ht="12.75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0"/>
      <c r="S650" s="21"/>
      <c r="T650" s="21"/>
    </row>
    <row r="651" spans="3:20" ht="12.75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0"/>
      <c r="S651" s="21"/>
      <c r="T651" s="21"/>
    </row>
    <row r="652" spans="3:20" ht="12.75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0"/>
      <c r="S652" s="21"/>
      <c r="T652" s="21"/>
    </row>
    <row r="653" spans="3:20" ht="12.75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0"/>
      <c r="S653" s="21"/>
      <c r="T653" s="21"/>
    </row>
    <row r="654" spans="3:20" ht="12.75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0"/>
      <c r="S654" s="21"/>
      <c r="T654" s="21"/>
    </row>
    <row r="655" spans="3:20" ht="12.75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0"/>
      <c r="S655" s="21"/>
      <c r="T655" s="21"/>
    </row>
    <row r="656" spans="3:20" ht="12.75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0"/>
      <c r="S656" s="21"/>
      <c r="T656" s="21"/>
    </row>
    <row r="657" spans="3:20" ht="12.75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0"/>
      <c r="S657" s="21"/>
      <c r="T657" s="21"/>
    </row>
    <row r="658" spans="3:20" ht="12.75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0"/>
      <c r="S658" s="21"/>
      <c r="T658" s="21"/>
    </row>
    <row r="659" spans="3:20" ht="12.75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0"/>
      <c r="S659" s="21"/>
      <c r="T659" s="21"/>
    </row>
    <row r="660" spans="3:20" ht="12.75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0"/>
      <c r="S660" s="21"/>
      <c r="T660" s="21"/>
    </row>
    <row r="661" spans="3:20" ht="12.75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0"/>
      <c r="S661" s="21"/>
      <c r="T661" s="21"/>
    </row>
    <row r="662" spans="3:20" ht="12.75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0"/>
      <c r="S662" s="21"/>
      <c r="T662" s="21"/>
    </row>
    <row r="663" spans="3:20" ht="12.75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0"/>
      <c r="S663" s="21"/>
      <c r="T663" s="21"/>
    </row>
    <row r="664" spans="3:20" ht="12.75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0"/>
      <c r="S664" s="21"/>
      <c r="T664" s="21"/>
    </row>
    <row r="665" spans="3:20" ht="12.75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0"/>
      <c r="S665" s="21"/>
      <c r="T665" s="21"/>
    </row>
    <row r="666" spans="3:20" ht="12.75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0"/>
      <c r="S666" s="21"/>
      <c r="T666" s="21"/>
    </row>
    <row r="667" spans="3:20" ht="12.75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0"/>
      <c r="S667" s="21"/>
      <c r="T667" s="21"/>
    </row>
    <row r="668" spans="3:20" ht="12.75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0"/>
      <c r="S668" s="21"/>
      <c r="T668" s="21"/>
    </row>
    <row r="669" spans="3:20" ht="12.75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0"/>
      <c r="S669" s="21"/>
      <c r="T669" s="21"/>
    </row>
    <row r="670" spans="3:20" ht="12.75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0"/>
      <c r="S670" s="21"/>
      <c r="T670" s="21"/>
    </row>
    <row r="671" spans="3:20" ht="12.75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0"/>
      <c r="S671" s="21"/>
      <c r="T671" s="21"/>
    </row>
    <row r="672" spans="3:20" ht="12.75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0"/>
      <c r="S672" s="21"/>
      <c r="T672" s="21"/>
    </row>
    <row r="673" spans="3:20" ht="12.75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0"/>
      <c r="S673" s="21"/>
      <c r="T673" s="21"/>
    </row>
    <row r="674" spans="3:20" ht="12.75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0"/>
      <c r="S674" s="21"/>
      <c r="T674" s="21"/>
    </row>
    <row r="675" spans="3:20" ht="12.75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0"/>
      <c r="S675" s="21"/>
      <c r="T675" s="21"/>
    </row>
    <row r="676" spans="3:20" ht="12.75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0"/>
      <c r="S676" s="21"/>
      <c r="T676" s="21"/>
    </row>
    <row r="677" spans="3:20" ht="12.75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0"/>
      <c r="S677" s="21"/>
      <c r="T677" s="21"/>
    </row>
    <row r="678" spans="3:20" ht="12.75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0"/>
      <c r="S678" s="21"/>
      <c r="T678" s="21"/>
    </row>
    <row r="679" spans="3:20" ht="12.75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0"/>
      <c r="S679" s="21"/>
      <c r="T679" s="21"/>
    </row>
    <row r="680" spans="3:20" ht="12.75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0"/>
      <c r="S680" s="21"/>
      <c r="T680" s="21"/>
    </row>
    <row r="681" spans="3:20" ht="12.75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0"/>
      <c r="S681" s="21"/>
      <c r="T681" s="21"/>
    </row>
    <row r="682" spans="3:20" ht="12.75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0"/>
      <c r="S682" s="21"/>
      <c r="T682" s="21"/>
    </row>
    <row r="683" spans="3:20" ht="12.75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0"/>
      <c r="S683" s="21"/>
      <c r="T683" s="21"/>
    </row>
    <row r="684" spans="3:20" ht="12.75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0"/>
      <c r="S684" s="21"/>
      <c r="T684" s="21"/>
    </row>
    <row r="685" spans="3:20" ht="12.75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0"/>
      <c r="S685" s="21"/>
      <c r="T685" s="21"/>
    </row>
    <row r="686" spans="3:20" ht="12.75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0"/>
      <c r="S686" s="21"/>
      <c r="T686" s="21"/>
    </row>
    <row r="687" spans="3:20" ht="12.75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0"/>
      <c r="S687" s="21"/>
      <c r="T687" s="21"/>
    </row>
    <row r="688" spans="3:20" ht="12.75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0"/>
      <c r="S688" s="21"/>
      <c r="T688" s="21"/>
    </row>
    <row r="689" spans="3:20" ht="12.75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0"/>
      <c r="S689" s="21"/>
      <c r="T689" s="21"/>
    </row>
    <row r="690" spans="3:20" ht="12.75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0"/>
      <c r="S690" s="21"/>
      <c r="T690" s="21"/>
    </row>
    <row r="691" spans="3:20" ht="12.75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0"/>
      <c r="S691" s="21"/>
      <c r="T691" s="21"/>
    </row>
    <row r="692" spans="3:20" ht="12.75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0"/>
      <c r="S692" s="21"/>
      <c r="T692" s="21"/>
    </row>
    <row r="693" spans="3:20" ht="12.75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0"/>
      <c r="S693" s="21"/>
      <c r="T693" s="21"/>
    </row>
    <row r="694" spans="3:20" ht="12.75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0"/>
      <c r="S694" s="21"/>
      <c r="T694" s="21"/>
    </row>
    <row r="695" spans="3:20" ht="12.75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0"/>
      <c r="S695" s="21"/>
      <c r="T695" s="21"/>
    </row>
    <row r="696" spans="3:20" ht="12.75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0"/>
      <c r="S696" s="21"/>
      <c r="T696" s="21"/>
    </row>
    <row r="697" spans="3:20" ht="12.75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0"/>
      <c r="S697" s="21"/>
      <c r="T697" s="21"/>
    </row>
    <row r="698" spans="3:20" ht="12.75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0"/>
      <c r="S698" s="21"/>
      <c r="T698" s="21"/>
    </row>
    <row r="699" spans="3:20" ht="12.75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0"/>
      <c r="S699" s="21"/>
      <c r="T699" s="21"/>
    </row>
    <row r="700" spans="3:20" ht="12.75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0"/>
      <c r="S700" s="21"/>
      <c r="T700" s="21"/>
    </row>
    <row r="701" spans="3:20" ht="12.75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0"/>
      <c r="S701" s="21"/>
      <c r="T701" s="21"/>
    </row>
    <row r="702" spans="3:20" ht="12.75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0"/>
      <c r="S702" s="21"/>
      <c r="T702" s="21"/>
    </row>
    <row r="703" spans="3:20" ht="12.75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0"/>
      <c r="S703" s="21"/>
      <c r="T703" s="21"/>
    </row>
    <row r="704" spans="3:20" ht="12.75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0"/>
      <c r="S704" s="21"/>
      <c r="T704" s="21"/>
    </row>
    <row r="705" spans="3:20" ht="12.75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0"/>
      <c r="S705" s="21"/>
      <c r="T705" s="21"/>
    </row>
    <row r="706" spans="3:20" ht="12.75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0"/>
      <c r="S706" s="21"/>
      <c r="T706" s="21"/>
    </row>
    <row r="707" spans="3:20" ht="12.75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0"/>
      <c r="S707" s="21"/>
      <c r="T707" s="21"/>
    </row>
    <row r="708" spans="3:20" ht="12.75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0"/>
      <c r="S708" s="21"/>
      <c r="T708" s="21"/>
    </row>
    <row r="709" spans="3:20" ht="12.75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0"/>
      <c r="S709" s="21"/>
      <c r="T709" s="21"/>
    </row>
    <row r="710" spans="3:20" ht="12.75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0"/>
      <c r="S710" s="21"/>
      <c r="T710" s="21"/>
    </row>
    <row r="711" spans="3:20" ht="12.75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0"/>
      <c r="S711" s="21"/>
      <c r="T711" s="21"/>
    </row>
    <row r="712" spans="3:20" ht="12.75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0"/>
      <c r="S712" s="21"/>
      <c r="T712" s="21"/>
    </row>
    <row r="713" spans="3:20" ht="12.75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0"/>
      <c r="S713" s="21"/>
      <c r="T713" s="21"/>
    </row>
    <row r="714" spans="3:20" ht="12.75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0"/>
      <c r="S714" s="21"/>
      <c r="T714" s="21"/>
    </row>
    <row r="715" spans="3:20" ht="12.75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0"/>
      <c r="S715" s="21"/>
      <c r="T715" s="21"/>
    </row>
    <row r="716" spans="3:20" ht="12.75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0"/>
      <c r="S716" s="21"/>
      <c r="T716" s="21"/>
    </row>
    <row r="717" spans="3:20" ht="12.75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0"/>
      <c r="S717" s="21"/>
      <c r="T717" s="21"/>
    </row>
    <row r="718" spans="3:20" ht="12.75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0"/>
      <c r="S718" s="21"/>
      <c r="T718" s="21"/>
    </row>
    <row r="719" spans="3:20" ht="12.75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0"/>
      <c r="S719" s="21"/>
      <c r="T719" s="21"/>
    </row>
    <row r="720" spans="3:20" ht="12.75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0"/>
      <c r="S720" s="21"/>
      <c r="T720" s="21"/>
    </row>
    <row r="721" spans="3:20" ht="12.75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0"/>
      <c r="S721" s="21"/>
      <c r="T721" s="21"/>
    </row>
    <row r="722" spans="3:20" ht="12.75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0"/>
      <c r="S722" s="21"/>
      <c r="T722" s="21"/>
    </row>
    <row r="723" spans="3:20" ht="12.75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0"/>
      <c r="S723" s="21"/>
      <c r="T723" s="21"/>
    </row>
    <row r="724" spans="3:20" ht="12.75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0"/>
      <c r="S724" s="21"/>
      <c r="T724" s="21"/>
    </row>
    <row r="725" spans="3:20" ht="12.75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0"/>
      <c r="S725" s="21"/>
      <c r="T725" s="21"/>
    </row>
    <row r="726" spans="3:20" ht="12.75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0"/>
      <c r="S726" s="21"/>
      <c r="T726" s="21"/>
    </row>
    <row r="727" spans="3:20" ht="12.75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0"/>
      <c r="S727" s="21"/>
      <c r="T727" s="21"/>
    </row>
    <row r="728" spans="3:20" ht="12.75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0"/>
      <c r="S728" s="21"/>
      <c r="T728" s="21"/>
    </row>
    <row r="729" spans="3:20" ht="12.75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0"/>
      <c r="S729" s="21"/>
      <c r="T729" s="21"/>
    </row>
    <row r="730" spans="3:20" ht="12.75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0"/>
      <c r="S730" s="21"/>
      <c r="T730" s="21"/>
    </row>
    <row r="731" spans="3:20" ht="12.75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0"/>
      <c r="S731" s="21"/>
      <c r="T731" s="21"/>
    </row>
    <row r="732" spans="3:20" ht="12.75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0"/>
      <c r="S732" s="21"/>
      <c r="T732" s="21"/>
    </row>
    <row r="733" spans="3:20" ht="12.75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0"/>
      <c r="S733" s="21"/>
      <c r="T733" s="21"/>
    </row>
    <row r="734" spans="3:20" ht="12.75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0"/>
      <c r="S734" s="21"/>
      <c r="T734" s="21"/>
    </row>
    <row r="735" spans="3:20" ht="12.75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0"/>
      <c r="S735" s="21"/>
      <c r="T735" s="21"/>
    </row>
    <row r="736" spans="3:20" ht="12.75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0"/>
      <c r="S736" s="21"/>
      <c r="T736" s="21"/>
    </row>
    <row r="737" spans="3:20" ht="12.75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0"/>
      <c r="S737" s="21"/>
      <c r="T737" s="21"/>
    </row>
    <row r="738" spans="3:20" ht="12.75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0"/>
      <c r="S738" s="21"/>
      <c r="T738" s="21"/>
    </row>
    <row r="739" spans="3:20" ht="12.75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0"/>
      <c r="S739" s="21"/>
      <c r="T739" s="21"/>
    </row>
    <row r="740" spans="3:20" ht="12.75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0"/>
      <c r="S740" s="21"/>
      <c r="T740" s="21"/>
    </row>
    <row r="741" spans="3:20" ht="12.75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0"/>
      <c r="S741" s="21"/>
      <c r="T741" s="21"/>
    </row>
    <row r="742" spans="3:20" ht="12.75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0"/>
      <c r="S742" s="21"/>
      <c r="T742" s="21"/>
    </row>
    <row r="743" spans="3:20" ht="12.75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0"/>
      <c r="S743" s="21"/>
      <c r="T743" s="21"/>
    </row>
    <row r="744" spans="3:20" ht="12.75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0"/>
      <c r="S744" s="21"/>
      <c r="T744" s="21"/>
    </row>
    <row r="745" spans="3:20" ht="12.75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0"/>
      <c r="S745" s="21"/>
      <c r="T745" s="21"/>
    </row>
    <row r="746" spans="3:20" ht="12.75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0"/>
      <c r="S746" s="21"/>
      <c r="T746" s="21"/>
    </row>
    <row r="747" spans="3:20" ht="12.75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0"/>
      <c r="S747" s="21"/>
      <c r="T747" s="21"/>
    </row>
    <row r="748" spans="3:20" ht="12.75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0"/>
      <c r="S748" s="21"/>
      <c r="T748" s="21"/>
    </row>
    <row r="749" spans="3:20" ht="12.75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0"/>
      <c r="S749" s="21"/>
      <c r="T749" s="21"/>
    </row>
    <row r="750" spans="3:20" ht="12.75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0"/>
      <c r="S750" s="21"/>
      <c r="T750" s="21"/>
    </row>
    <row r="751" spans="3:20" ht="12.75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0"/>
      <c r="S751" s="21"/>
      <c r="T751" s="21"/>
    </row>
    <row r="752" spans="3:20" ht="12.75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0"/>
      <c r="S752" s="21"/>
      <c r="T752" s="21"/>
    </row>
    <row r="753" spans="3:20" ht="12.75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0"/>
      <c r="S753" s="21"/>
      <c r="T753" s="21"/>
    </row>
    <row r="754" spans="3:20" ht="12.75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0"/>
      <c r="S754" s="21"/>
      <c r="T754" s="21"/>
    </row>
    <row r="755" spans="3:20" ht="12.75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0"/>
      <c r="S755" s="21"/>
      <c r="T755" s="21"/>
    </row>
    <row r="756" spans="3:20" ht="12.75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0"/>
      <c r="S756" s="21"/>
      <c r="T756" s="21"/>
    </row>
    <row r="757" spans="3:20" ht="12.75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0"/>
      <c r="S757" s="21"/>
      <c r="T757" s="21"/>
    </row>
    <row r="758" spans="3:20" ht="12.75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0"/>
      <c r="S758" s="21"/>
      <c r="T758" s="21"/>
    </row>
    <row r="759" spans="3:20" ht="12.75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0"/>
      <c r="S759" s="21"/>
      <c r="T759" s="21"/>
    </row>
    <row r="760" spans="3:20" ht="12.75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0"/>
      <c r="S760" s="21"/>
      <c r="T760" s="21"/>
    </row>
    <row r="761" spans="3:20" ht="12.75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0"/>
      <c r="S761" s="21"/>
      <c r="T761" s="21"/>
    </row>
    <row r="762" spans="3:20" ht="12.75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0"/>
      <c r="S762" s="21"/>
      <c r="T762" s="21"/>
    </row>
    <row r="763" spans="3:20" ht="12.75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0"/>
      <c r="S763" s="21"/>
      <c r="T763" s="21"/>
    </row>
    <row r="764" spans="3:20" ht="12.75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0"/>
      <c r="S764" s="21"/>
      <c r="T764" s="21"/>
    </row>
    <row r="765" spans="3:20" ht="12.75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0"/>
      <c r="S765" s="21"/>
      <c r="T765" s="21"/>
    </row>
    <row r="766" spans="3:20" ht="12.75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0"/>
      <c r="S766" s="21"/>
      <c r="T766" s="21"/>
    </row>
    <row r="767" spans="3:20" ht="12.75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0"/>
      <c r="S767" s="21"/>
      <c r="T767" s="21"/>
    </row>
    <row r="768" spans="3:20" ht="12.75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0"/>
      <c r="S768" s="21"/>
      <c r="T768" s="21"/>
    </row>
    <row r="769" spans="3:20" ht="12.75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0"/>
      <c r="S769" s="21"/>
      <c r="T769" s="21"/>
    </row>
    <row r="770" spans="3:20" ht="12.75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0"/>
      <c r="S770" s="21"/>
      <c r="T770" s="21"/>
    </row>
    <row r="771" spans="3:20" ht="12.75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0"/>
      <c r="S771" s="21"/>
      <c r="T771" s="21"/>
    </row>
    <row r="772" spans="3:20" ht="12.75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0"/>
      <c r="S772" s="21"/>
      <c r="T772" s="21"/>
    </row>
    <row r="773" spans="3:20" ht="12.75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0"/>
      <c r="S773" s="21"/>
      <c r="T773" s="21"/>
    </row>
    <row r="774" spans="3:20" ht="12.75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0"/>
      <c r="S774" s="21"/>
      <c r="T774" s="21"/>
    </row>
    <row r="775" spans="3:20" ht="12.75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0"/>
      <c r="S775" s="21"/>
      <c r="T775" s="21"/>
    </row>
    <row r="776" spans="3:20" ht="12.75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0"/>
      <c r="S776" s="21"/>
      <c r="T776" s="21"/>
    </row>
    <row r="777" spans="3:20" ht="12.75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0"/>
      <c r="S777" s="21"/>
      <c r="T777" s="21"/>
    </row>
    <row r="778" spans="3:20" ht="12.75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0"/>
      <c r="S778" s="21"/>
      <c r="T778" s="21"/>
    </row>
    <row r="779" spans="3:20" ht="12.75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0"/>
      <c r="S779" s="21"/>
      <c r="T779" s="21"/>
    </row>
    <row r="780" spans="3:20" ht="12.75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0"/>
      <c r="S780" s="21"/>
      <c r="T780" s="21"/>
    </row>
    <row r="781" spans="3:20" ht="12.75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0"/>
      <c r="S781" s="21"/>
      <c r="T781" s="21"/>
    </row>
    <row r="782" spans="3:20" ht="12.75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0"/>
      <c r="S782" s="21"/>
      <c r="T782" s="21"/>
    </row>
    <row r="783" spans="3:20" ht="12.75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0"/>
      <c r="S783" s="21"/>
      <c r="T783" s="21"/>
    </row>
    <row r="784" spans="3:20" ht="12.75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0"/>
      <c r="S784" s="21"/>
      <c r="T784" s="21"/>
    </row>
    <row r="785" spans="3:20" ht="12.75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0"/>
      <c r="S785" s="21"/>
      <c r="T785" s="21"/>
    </row>
    <row r="786" spans="3:20" ht="12.75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0"/>
      <c r="S786" s="21"/>
      <c r="T786" s="21"/>
    </row>
    <row r="787" spans="3:20" ht="12.75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0"/>
      <c r="S787" s="21"/>
      <c r="T787" s="21"/>
    </row>
    <row r="788" spans="3:20" ht="12.75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0"/>
      <c r="S788" s="21"/>
      <c r="T788" s="21"/>
    </row>
    <row r="789" spans="3:20" ht="12.75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0"/>
      <c r="S789" s="21"/>
      <c r="T789" s="21"/>
    </row>
    <row r="790" spans="3:20" ht="12.75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0"/>
      <c r="S790" s="21"/>
      <c r="T790" s="21"/>
    </row>
    <row r="791" spans="3:20" ht="12.75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0"/>
      <c r="S791" s="21"/>
      <c r="T791" s="21"/>
    </row>
    <row r="792" spans="3:20" ht="12.75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0"/>
      <c r="S792" s="21"/>
      <c r="T792" s="21"/>
    </row>
    <row r="793" spans="3:20" ht="12.75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0"/>
      <c r="S793" s="21"/>
      <c r="T793" s="21"/>
    </row>
    <row r="794" spans="3:20" ht="12.75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0"/>
      <c r="S794" s="21"/>
      <c r="T794" s="21"/>
    </row>
    <row r="795" spans="3:20" ht="12.75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0"/>
      <c r="S795" s="21"/>
      <c r="T795" s="21"/>
    </row>
    <row r="796" spans="3:20" ht="12.75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0"/>
      <c r="S796" s="21"/>
      <c r="T796" s="21"/>
    </row>
    <row r="797" spans="3:20" ht="12.75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0"/>
      <c r="S797" s="21"/>
      <c r="T797" s="21"/>
    </row>
    <row r="798" spans="3:20" ht="12.75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0"/>
      <c r="S798" s="21"/>
      <c r="T798" s="21"/>
    </row>
    <row r="799" spans="3:20" ht="12.75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0"/>
      <c r="S799" s="21"/>
      <c r="T799" s="21"/>
    </row>
    <row r="800" spans="3:20" ht="12.75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0"/>
      <c r="S800" s="21"/>
      <c r="T800" s="21"/>
    </row>
    <row r="801" spans="3:20" ht="12.75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0"/>
      <c r="S801" s="21"/>
      <c r="T801" s="21"/>
    </row>
    <row r="802" spans="3:20" ht="12.75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0"/>
      <c r="S802" s="21"/>
      <c r="T802" s="21"/>
    </row>
    <row r="803" spans="3:20" ht="12.75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0"/>
      <c r="S803" s="21"/>
      <c r="T803" s="21"/>
    </row>
    <row r="804" spans="3:20" ht="12.75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0"/>
      <c r="S804" s="21"/>
      <c r="T804" s="21"/>
    </row>
    <row r="805" spans="3:20" ht="12.75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0"/>
      <c r="S805" s="21"/>
      <c r="T805" s="21"/>
    </row>
    <row r="806" spans="3:20" ht="12.75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0"/>
      <c r="S806" s="21"/>
      <c r="T806" s="21"/>
    </row>
    <row r="807" spans="3:20" ht="12.75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0"/>
      <c r="S807" s="21"/>
      <c r="T807" s="21"/>
    </row>
    <row r="808" spans="3:20" ht="12.75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0"/>
      <c r="S808" s="21"/>
      <c r="T808" s="21"/>
    </row>
    <row r="809" spans="3:20" ht="12.75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0"/>
      <c r="S809" s="21"/>
      <c r="T809" s="21"/>
    </row>
    <row r="810" spans="3:20" ht="12.75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0"/>
      <c r="S810" s="21"/>
      <c r="T810" s="21"/>
    </row>
    <row r="811" spans="3:20" ht="12.75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0"/>
      <c r="S811" s="21"/>
      <c r="T811" s="21"/>
    </row>
    <row r="812" spans="3:20" ht="12.75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0"/>
      <c r="S812" s="21"/>
      <c r="T812" s="21"/>
    </row>
    <row r="813" spans="3:20" ht="12.75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0"/>
      <c r="S813" s="21"/>
      <c r="T813" s="21"/>
    </row>
    <row r="814" spans="3:20" ht="12.75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0"/>
      <c r="S814" s="21"/>
      <c r="T814" s="21"/>
    </row>
    <row r="815" spans="3:20" ht="12.75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0"/>
      <c r="S815" s="21"/>
      <c r="T815" s="21"/>
    </row>
    <row r="816" spans="3:20" ht="12.75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0"/>
      <c r="S816" s="21"/>
      <c r="T816" s="21"/>
    </row>
    <row r="817" spans="3:20" ht="12.75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0"/>
      <c r="S817" s="21"/>
      <c r="T817" s="21"/>
    </row>
    <row r="818" spans="3:20" ht="12.75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0"/>
      <c r="S818" s="21"/>
      <c r="T818" s="21"/>
    </row>
    <row r="819" spans="3:20" ht="12.75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0"/>
      <c r="S819" s="21"/>
      <c r="T819" s="21"/>
    </row>
    <row r="820" spans="3:20" ht="12.75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0"/>
      <c r="S820" s="21"/>
      <c r="T820" s="21"/>
    </row>
    <row r="821" spans="3:20" ht="12.75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0"/>
      <c r="S821" s="21"/>
      <c r="T821" s="21"/>
    </row>
    <row r="822" spans="3:20" ht="12.75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0"/>
      <c r="S822" s="21"/>
      <c r="T822" s="21"/>
    </row>
    <row r="823" spans="3:20" ht="12.75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0"/>
      <c r="S823" s="21"/>
      <c r="T823" s="21"/>
    </row>
    <row r="824" spans="3:20" ht="12.75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0"/>
      <c r="S824" s="21"/>
      <c r="T824" s="21"/>
    </row>
    <row r="825" spans="3:20" ht="12.75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0"/>
      <c r="S825" s="21"/>
      <c r="T825" s="21"/>
    </row>
    <row r="826" spans="3:20" ht="12.75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0"/>
      <c r="S826" s="21"/>
      <c r="T826" s="21"/>
    </row>
    <row r="827" spans="3:20" ht="12.75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0"/>
      <c r="S827" s="21"/>
      <c r="T827" s="21"/>
    </row>
    <row r="828" spans="3:20" ht="12.75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0"/>
      <c r="S828" s="21"/>
      <c r="T828" s="21"/>
    </row>
    <row r="829" spans="3:20" ht="12.75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0"/>
      <c r="S829" s="21"/>
      <c r="T829" s="21"/>
    </row>
    <row r="830" spans="3:20" ht="12.75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0"/>
      <c r="S830" s="21"/>
      <c r="T830" s="21"/>
    </row>
    <row r="831" spans="3:20" ht="12.75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0"/>
      <c r="S831" s="21"/>
      <c r="T831" s="21"/>
    </row>
    <row r="832" spans="3:20" ht="12.75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0"/>
      <c r="S832" s="21"/>
      <c r="T832" s="21"/>
    </row>
    <row r="833" spans="3:20" ht="12.75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0"/>
      <c r="S833" s="21"/>
      <c r="T833" s="21"/>
    </row>
    <row r="834" spans="3:20" ht="12.75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0"/>
      <c r="S834" s="21"/>
      <c r="T834" s="21"/>
    </row>
    <row r="835" spans="3:20" ht="12.75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0"/>
      <c r="S835" s="21"/>
      <c r="T835" s="21"/>
    </row>
    <row r="836" spans="3:20" ht="12.75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0"/>
      <c r="S836" s="21"/>
      <c r="T836" s="21"/>
    </row>
    <row r="837" spans="3:20" ht="12.75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0"/>
      <c r="S837" s="21"/>
      <c r="T837" s="21"/>
    </row>
    <row r="838" spans="3:20" ht="12.75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0"/>
      <c r="S838" s="21"/>
      <c r="T838" s="21"/>
    </row>
    <row r="839" spans="3:20" ht="12.75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0"/>
      <c r="S839" s="21"/>
      <c r="T839" s="21"/>
    </row>
    <row r="840" spans="3:20" ht="12.75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0"/>
      <c r="S840" s="21"/>
      <c r="T840" s="21"/>
    </row>
    <row r="841" spans="3:20" ht="12.75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0"/>
      <c r="S841" s="21"/>
      <c r="T841" s="21"/>
    </row>
    <row r="842" spans="3:20" ht="12.75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0"/>
      <c r="S842" s="21"/>
      <c r="T842" s="21"/>
    </row>
    <row r="843" spans="3:20" ht="12.75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0"/>
      <c r="S843" s="21"/>
      <c r="T843" s="21"/>
    </row>
    <row r="844" spans="3:20" ht="12.75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0"/>
      <c r="S844" s="21"/>
      <c r="T844" s="21"/>
    </row>
    <row r="845" spans="3:20" ht="12.75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0"/>
      <c r="S845" s="21"/>
      <c r="T845" s="21"/>
    </row>
    <row r="846" spans="3:20" ht="12.75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0"/>
      <c r="S846" s="21"/>
      <c r="T846" s="21"/>
    </row>
    <row r="847" spans="3:20" ht="12.75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0"/>
      <c r="S847" s="21"/>
      <c r="T847" s="21"/>
    </row>
    <row r="848" spans="3:20" ht="12.75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0"/>
      <c r="S848" s="21"/>
      <c r="T848" s="21"/>
    </row>
    <row r="849" spans="3:20" ht="12.75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0"/>
      <c r="S849" s="21"/>
      <c r="T849" s="21"/>
    </row>
    <row r="850" spans="3:20" ht="12.75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0"/>
      <c r="S850" s="21"/>
      <c r="T850" s="21"/>
    </row>
    <row r="851" spans="3:20" ht="12.75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0"/>
      <c r="S851" s="21"/>
      <c r="T851" s="21"/>
    </row>
    <row r="852" spans="3:20" ht="12.75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0"/>
      <c r="S852" s="21"/>
      <c r="T852" s="21"/>
    </row>
    <row r="853" spans="3:20" ht="12.75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0"/>
      <c r="S853" s="21"/>
      <c r="T853" s="21"/>
    </row>
    <row r="854" spans="3:20" ht="12.75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0"/>
      <c r="S854" s="21"/>
      <c r="T854" s="21"/>
    </row>
    <row r="855" spans="3:20" ht="12.75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0"/>
      <c r="S855" s="21"/>
      <c r="T855" s="21"/>
    </row>
    <row r="856" spans="3:20" ht="12.75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0"/>
      <c r="S856" s="21"/>
      <c r="T856" s="21"/>
    </row>
    <row r="857" spans="3:20" ht="12.75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0"/>
      <c r="S857" s="21"/>
      <c r="T857" s="21"/>
    </row>
    <row r="858" spans="3:20" ht="12.75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0"/>
      <c r="S858" s="21"/>
      <c r="T858" s="21"/>
    </row>
    <row r="859" spans="3:20" ht="12.75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0"/>
      <c r="S859" s="21"/>
      <c r="T859" s="21"/>
    </row>
    <row r="860" spans="3:20" ht="12.75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0"/>
      <c r="S860" s="21"/>
      <c r="T860" s="21"/>
    </row>
    <row r="861" spans="3:20" ht="12.75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0"/>
      <c r="S861" s="21"/>
      <c r="T861" s="21"/>
    </row>
    <row r="862" spans="3:20" ht="12.75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0"/>
      <c r="S862" s="21"/>
      <c r="T862" s="21"/>
    </row>
    <row r="863" spans="3:20" ht="12.75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0"/>
      <c r="S863" s="21"/>
      <c r="T863" s="21"/>
    </row>
    <row r="864" spans="3:20" ht="12.75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0"/>
      <c r="S864" s="21"/>
      <c r="T864" s="21"/>
    </row>
    <row r="865" spans="3:20" ht="12.75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0"/>
      <c r="S865" s="21"/>
      <c r="T865" s="21"/>
    </row>
    <row r="866" spans="3:20" ht="12.75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0"/>
      <c r="S866" s="21"/>
      <c r="T866" s="21"/>
    </row>
    <row r="867" spans="3:20" ht="12.75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0"/>
      <c r="S867" s="21"/>
      <c r="T867" s="21"/>
    </row>
    <row r="868" spans="3:20" ht="12.75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0"/>
      <c r="S868" s="21"/>
      <c r="T868" s="21"/>
    </row>
    <row r="869" spans="3:20" ht="12.75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0"/>
      <c r="S869" s="21"/>
      <c r="T869" s="21"/>
    </row>
    <row r="870" spans="3:20" ht="12.75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0"/>
      <c r="S870" s="21"/>
      <c r="T870" s="21"/>
    </row>
    <row r="871" spans="3:20" ht="12.75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0"/>
      <c r="S871" s="21"/>
      <c r="T871" s="21"/>
    </row>
    <row r="872" spans="3:20" ht="12.75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0"/>
      <c r="S872" s="21"/>
      <c r="T872" s="21"/>
    </row>
    <row r="873" spans="3:20" ht="12.75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0"/>
      <c r="S873" s="21"/>
      <c r="T873" s="21"/>
    </row>
    <row r="874" spans="3:20" ht="12.75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0"/>
      <c r="S874" s="21"/>
      <c r="T874" s="21"/>
    </row>
    <row r="875" spans="3:20" ht="12.75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0"/>
      <c r="S875" s="21"/>
      <c r="T875" s="21"/>
    </row>
    <row r="876" spans="3:20" ht="12.75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0"/>
      <c r="S876" s="21"/>
      <c r="T876" s="21"/>
    </row>
    <row r="877" spans="3:20" ht="12.75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0"/>
      <c r="S877" s="21"/>
      <c r="T877" s="21"/>
    </row>
    <row r="878" spans="3:20" ht="12.75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0"/>
      <c r="S878" s="21"/>
      <c r="T878" s="21"/>
    </row>
    <row r="879" spans="3:20" ht="12.75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0"/>
      <c r="S879" s="21"/>
      <c r="T879" s="21"/>
    </row>
    <row r="880" spans="3:20" ht="12.75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0"/>
      <c r="S880" s="21"/>
      <c r="T880" s="21"/>
    </row>
    <row r="881" spans="3:20" ht="12.75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0"/>
      <c r="S881" s="21"/>
      <c r="T881" s="21"/>
    </row>
    <row r="882" spans="3:20" ht="12.75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0"/>
      <c r="S882" s="21"/>
      <c r="T882" s="21"/>
    </row>
    <row r="883" spans="3:20" ht="12.75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0"/>
      <c r="S883" s="21"/>
      <c r="T883" s="21"/>
    </row>
    <row r="884" spans="3:20" ht="12.75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0"/>
      <c r="S884" s="21"/>
      <c r="T884" s="21"/>
    </row>
    <row r="885" spans="3:20" ht="12.75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0"/>
      <c r="S885" s="21"/>
      <c r="T885" s="21"/>
    </row>
    <row r="886" spans="3:20" ht="12.75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0"/>
      <c r="S886" s="21"/>
      <c r="T886" s="21"/>
    </row>
    <row r="887" spans="3:20" ht="12.75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0"/>
      <c r="S887" s="21"/>
      <c r="T887" s="21"/>
    </row>
    <row r="888" spans="3:20" ht="12.75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0"/>
      <c r="S888" s="21"/>
      <c r="T888" s="21"/>
    </row>
    <row r="889" spans="3:20" ht="12.75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0"/>
      <c r="S889" s="21"/>
      <c r="T889" s="21"/>
    </row>
    <row r="890" spans="3:20" ht="12.75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0"/>
      <c r="S890" s="21"/>
      <c r="T890" s="21"/>
    </row>
    <row r="891" spans="3:20" ht="12.75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0"/>
      <c r="S891" s="21"/>
      <c r="T891" s="21"/>
    </row>
    <row r="892" spans="3:20" ht="12.75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0"/>
      <c r="S892" s="21"/>
      <c r="T892" s="21"/>
    </row>
    <row r="893" spans="3:20" ht="12.75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0"/>
      <c r="S893" s="21"/>
      <c r="T893" s="21"/>
    </row>
    <row r="894" spans="3:20" ht="12.75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0"/>
      <c r="S894" s="21"/>
      <c r="T894" s="21"/>
    </row>
    <row r="895" spans="3:20" ht="12.75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0"/>
      <c r="S895" s="21"/>
      <c r="T895" s="21"/>
    </row>
    <row r="896" spans="3:20" ht="12.75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0"/>
      <c r="S896" s="21"/>
      <c r="T896" s="21"/>
    </row>
    <row r="897" spans="3:20" ht="12.75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0"/>
      <c r="S897" s="21"/>
      <c r="T897" s="21"/>
    </row>
    <row r="898" spans="3:20" ht="12.75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0"/>
      <c r="S898" s="21"/>
      <c r="T898" s="21"/>
    </row>
    <row r="899" spans="3:20" ht="12.75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0"/>
      <c r="S899" s="21"/>
      <c r="T899" s="21"/>
    </row>
    <row r="900" spans="3:20" ht="12.75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0"/>
      <c r="S900" s="21"/>
      <c r="T900" s="21"/>
    </row>
    <row r="901" spans="3:20" ht="12.75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0"/>
      <c r="S901" s="21"/>
      <c r="T901" s="21"/>
    </row>
    <row r="902" spans="3:20" ht="12.75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0"/>
      <c r="S902" s="21"/>
      <c r="T902" s="21"/>
    </row>
    <row r="903" spans="3:20" ht="12.75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0"/>
      <c r="S903" s="21"/>
      <c r="T903" s="21"/>
    </row>
    <row r="904" spans="3:20" ht="12.75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0"/>
      <c r="S904" s="21"/>
      <c r="T904" s="21"/>
    </row>
    <row r="905" spans="3:20" ht="12.75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0"/>
      <c r="S905" s="21"/>
      <c r="T905" s="21"/>
    </row>
    <row r="906" spans="3:20" ht="12.75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0"/>
      <c r="S906" s="21"/>
      <c r="T906" s="21"/>
    </row>
    <row r="907" spans="3:20" ht="12.75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0"/>
      <c r="S907" s="21"/>
      <c r="T907" s="21"/>
    </row>
    <row r="908" spans="3:20" ht="12.75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0"/>
      <c r="S908" s="21"/>
      <c r="T908" s="21"/>
    </row>
    <row r="909" spans="3:20" ht="12.75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0"/>
      <c r="S909" s="21"/>
      <c r="T909" s="21"/>
    </row>
    <row r="910" spans="3:20" ht="12.75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0"/>
      <c r="S910" s="21"/>
      <c r="T910" s="21"/>
    </row>
    <row r="911" spans="3:20" ht="12.75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0"/>
      <c r="S911" s="21"/>
      <c r="T911" s="21"/>
    </row>
    <row r="912" spans="3:20" ht="12.75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0"/>
      <c r="S912" s="21"/>
      <c r="T912" s="21"/>
    </row>
    <row r="913" spans="3:20" ht="12.75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0"/>
      <c r="S913" s="21"/>
      <c r="T913" s="21"/>
    </row>
    <row r="914" spans="3:20" ht="12.75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0"/>
      <c r="S914" s="21"/>
      <c r="T914" s="21"/>
    </row>
    <row r="915" spans="3:20" ht="12.75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0"/>
      <c r="S915" s="21"/>
      <c r="T915" s="21"/>
    </row>
    <row r="916" spans="3:20" ht="12.75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0"/>
      <c r="S916" s="21"/>
      <c r="T916" s="21"/>
    </row>
    <row r="917" spans="3:20" ht="12.75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0"/>
      <c r="S917" s="21"/>
      <c r="T917" s="21"/>
    </row>
    <row r="918" spans="3:20" ht="12.75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0"/>
      <c r="S918" s="21"/>
      <c r="T918" s="21"/>
    </row>
    <row r="919" spans="3:20" ht="12.75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0"/>
      <c r="S919" s="21"/>
      <c r="T919" s="21"/>
    </row>
    <row r="920" spans="3:20" ht="12.75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0"/>
      <c r="S920" s="21"/>
      <c r="T920" s="21"/>
    </row>
    <row r="921" spans="3:20" ht="12.75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0"/>
      <c r="S921" s="21"/>
      <c r="T921" s="21"/>
    </row>
    <row r="922" spans="3:20" ht="12.75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0"/>
      <c r="S922" s="21"/>
      <c r="T922" s="21"/>
    </row>
    <row r="923" spans="3:20" ht="12.75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0"/>
      <c r="S923" s="21"/>
      <c r="T923" s="21"/>
    </row>
    <row r="924" spans="3:20" ht="12.75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0"/>
      <c r="S924" s="21"/>
      <c r="T924" s="21"/>
    </row>
    <row r="925" spans="3:20" ht="12.75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0"/>
      <c r="S925" s="21"/>
      <c r="T925" s="21"/>
    </row>
    <row r="926" spans="3:20" ht="12.75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0"/>
      <c r="S926" s="21"/>
      <c r="T926" s="21"/>
    </row>
    <row r="927" spans="3:20" ht="12.75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0"/>
      <c r="S927" s="21"/>
      <c r="T927" s="21"/>
    </row>
    <row r="928" spans="3:20" ht="12.75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0"/>
      <c r="S928" s="21"/>
      <c r="T928" s="21"/>
    </row>
    <row r="929" spans="3:20" ht="12.75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0"/>
      <c r="S929" s="21"/>
      <c r="T929" s="21"/>
    </row>
    <row r="930" spans="3:20" ht="12.75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0"/>
      <c r="S930" s="21"/>
      <c r="T930" s="21"/>
    </row>
    <row r="931" spans="3:20" ht="12.75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0"/>
      <c r="S931" s="21"/>
      <c r="T931" s="21"/>
    </row>
    <row r="932" spans="3:20" ht="12.75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0"/>
      <c r="S932" s="21"/>
      <c r="T932" s="21"/>
    </row>
    <row r="933" spans="3:20" ht="12.75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0"/>
      <c r="S933" s="21"/>
      <c r="T933" s="21"/>
    </row>
    <row r="934" spans="3:20" ht="12.75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0"/>
      <c r="S934" s="21"/>
      <c r="T934" s="21"/>
    </row>
    <row r="935" spans="3:20" ht="12.75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0"/>
      <c r="S935" s="21"/>
      <c r="T935" s="21"/>
    </row>
    <row r="936" spans="3:20" ht="12.75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0"/>
      <c r="S936" s="21"/>
      <c r="T936" s="21"/>
    </row>
    <row r="937" spans="3:20" ht="12.75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0"/>
      <c r="S937" s="21"/>
      <c r="T937" s="21"/>
    </row>
    <row r="938" spans="3:20" ht="12.75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0"/>
      <c r="S938" s="21"/>
      <c r="T938" s="21"/>
    </row>
    <row r="939" spans="3:20" ht="12.75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0"/>
      <c r="S939" s="21"/>
      <c r="T939" s="21"/>
    </row>
    <row r="940" spans="3:20" ht="12.75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0"/>
      <c r="S940" s="21"/>
      <c r="T940" s="21"/>
    </row>
    <row r="941" spans="3:20" ht="12.75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0"/>
      <c r="S941" s="21"/>
      <c r="T941" s="21"/>
    </row>
    <row r="942" spans="3:20" ht="12.75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0"/>
      <c r="S942" s="21"/>
      <c r="T942" s="21"/>
    </row>
    <row r="943" spans="3:20" ht="12.75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0"/>
      <c r="S943" s="21"/>
      <c r="T943" s="21"/>
    </row>
    <row r="944" spans="3:20" ht="12.75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0"/>
      <c r="S944" s="21"/>
      <c r="T944" s="21"/>
    </row>
    <row r="945" spans="3:20" ht="12.75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0"/>
      <c r="S945" s="21"/>
      <c r="T945" s="21"/>
    </row>
    <row r="946" spans="3:20" ht="12.75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0"/>
      <c r="S946" s="21"/>
      <c r="T946" s="21"/>
    </row>
    <row r="947" spans="3:20" ht="12.75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0"/>
      <c r="S947" s="21"/>
      <c r="T947" s="21"/>
    </row>
    <row r="948" spans="3:20" ht="12.75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0"/>
      <c r="S948" s="21"/>
      <c r="T948" s="21"/>
    </row>
    <row r="949" spans="3:20" ht="12.75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0"/>
      <c r="S949" s="21"/>
      <c r="T949" s="21"/>
    </row>
    <row r="950" spans="3:20" ht="12.75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0"/>
      <c r="S950" s="21"/>
      <c r="T950" s="21"/>
    </row>
    <row r="951" spans="3:20" ht="12.75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0"/>
      <c r="S951" s="21"/>
      <c r="T951" s="21"/>
    </row>
    <row r="952" spans="3:20" ht="12.75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0"/>
      <c r="S952" s="21"/>
      <c r="T952" s="21"/>
    </row>
    <row r="953" spans="3:20" ht="12.75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0"/>
      <c r="S953" s="21"/>
      <c r="T953" s="21"/>
    </row>
    <row r="954" spans="3:20" ht="12.75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0"/>
      <c r="S954" s="21"/>
      <c r="T954" s="21"/>
    </row>
    <row r="955" spans="3:20" ht="12.75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0"/>
      <c r="S955" s="21"/>
      <c r="T955" s="21"/>
    </row>
    <row r="956" spans="3:20" ht="12.75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0"/>
      <c r="S956" s="21"/>
      <c r="T956" s="21"/>
    </row>
    <row r="957" spans="3:20" ht="12.75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0"/>
      <c r="S957" s="21"/>
      <c r="T957" s="21"/>
    </row>
    <row r="958" spans="3:20" ht="12.75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0"/>
      <c r="S958" s="21"/>
      <c r="T958" s="21"/>
    </row>
    <row r="959" spans="3:20" ht="12.75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0"/>
      <c r="S959" s="21"/>
      <c r="T959" s="21"/>
    </row>
    <row r="960" spans="3:20" ht="12.75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0"/>
      <c r="S960" s="21"/>
      <c r="T960" s="21"/>
    </row>
    <row r="961" spans="3:20" ht="12.75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0"/>
      <c r="S961" s="21"/>
      <c r="T961" s="21"/>
    </row>
    <row r="962" spans="3:20" ht="12.75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0"/>
      <c r="S962" s="21"/>
      <c r="T962" s="21"/>
    </row>
    <row r="963" spans="3:20" ht="12.75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0"/>
      <c r="S963" s="21"/>
      <c r="T963" s="21"/>
    </row>
    <row r="964" spans="3:20" ht="12.75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0"/>
      <c r="S964" s="21"/>
      <c r="T964" s="21"/>
    </row>
    <row r="965" spans="3:20" ht="12.75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0"/>
      <c r="S965" s="21"/>
      <c r="T965" s="21"/>
    </row>
    <row r="966" spans="3:20" ht="12.75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0"/>
      <c r="S966" s="21"/>
      <c r="T966" s="21"/>
    </row>
    <row r="967" spans="3:20" ht="12.75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0"/>
      <c r="S967" s="21"/>
      <c r="T967" s="21"/>
    </row>
    <row r="968" spans="3:20" ht="12.75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0"/>
      <c r="S968" s="21"/>
      <c r="T968" s="21"/>
    </row>
    <row r="969" spans="3:20" ht="12.75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0"/>
      <c r="S969" s="21"/>
      <c r="T969" s="21"/>
    </row>
    <row r="970" spans="3:20" ht="12.75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0"/>
      <c r="S970" s="21"/>
      <c r="T970" s="21"/>
    </row>
    <row r="971" spans="3:20" ht="12.75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0"/>
      <c r="S971" s="21"/>
      <c r="T971" s="21"/>
    </row>
    <row r="972" spans="3:20" ht="12.75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0"/>
      <c r="S972" s="21"/>
      <c r="T972" s="21"/>
    </row>
    <row r="973" spans="3:20" ht="12.75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0"/>
      <c r="S973" s="21"/>
      <c r="T973" s="21"/>
    </row>
    <row r="974" spans="3:20" ht="12.75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0"/>
      <c r="S974" s="21"/>
      <c r="T974" s="21"/>
    </row>
    <row r="975" spans="3:20" ht="12.75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0"/>
      <c r="S975" s="21"/>
      <c r="T975" s="21"/>
    </row>
    <row r="976" spans="3:20" ht="12.75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0"/>
      <c r="S976" s="21"/>
      <c r="T976" s="21"/>
    </row>
    <row r="977" spans="3:20" ht="12.75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0"/>
      <c r="S977" s="21"/>
      <c r="T977" s="21"/>
    </row>
    <row r="978" spans="3:20" ht="12.75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0"/>
      <c r="S978" s="21"/>
      <c r="T978" s="21"/>
    </row>
    <row r="979" spans="3:20" ht="12.75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0"/>
      <c r="S979" s="21"/>
      <c r="T979" s="21"/>
    </row>
    <row r="980" spans="3:20" ht="12.75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0"/>
      <c r="S980" s="21"/>
      <c r="T980" s="21"/>
    </row>
    <row r="981" spans="3:20" ht="12.75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0"/>
      <c r="S981" s="21"/>
      <c r="T981" s="21"/>
    </row>
    <row r="982" spans="3:20" ht="12.75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0"/>
      <c r="S982" s="21"/>
      <c r="T982" s="21"/>
    </row>
    <row r="983" spans="3:20" ht="12.75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0"/>
      <c r="S983" s="21"/>
      <c r="T983" s="21"/>
    </row>
    <row r="984" spans="3:20" ht="12.75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0"/>
      <c r="S984" s="21"/>
      <c r="T984" s="21"/>
    </row>
    <row r="985" spans="3:20" ht="12.75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0"/>
      <c r="S985" s="21"/>
      <c r="T985" s="21"/>
    </row>
    <row r="986" spans="3:20" ht="12.75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0"/>
      <c r="S986" s="21"/>
      <c r="T986" s="21"/>
    </row>
    <row r="987" spans="3:20" ht="12.75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0"/>
      <c r="S987" s="21"/>
      <c r="T987" s="21"/>
    </row>
    <row r="988" spans="3:20" ht="12.75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0"/>
      <c r="S988" s="21"/>
      <c r="T988" s="21"/>
    </row>
    <row r="989" spans="3:20" ht="12.75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0"/>
      <c r="S989" s="21"/>
      <c r="T989" s="21"/>
    </row>
    <row r="990" spans="3:20" ht="12.75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0"/>
      <c r="S990" s="21"/>
      <c r="T990" s="21"/>
    </row>
    <row r="991" spans="3:20" ht="12.75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0"/>
      <c r="S991" s="21"/>
      <c r="T991" s="21"/>
    </row>
    <row r="992" spans="3:20" ht="12.75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0"/>
      <c r="S992" s="21"/>
      <c r="T992" s="21"/>
    </row>
    <row r="993" spans="3:20" ht="12.75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0"/>
      <c r="S993" s="21"/>
      <c r="T993" s="21"/>
    </row>
    <row r="994" spans="3:20" ht="12.75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0"/>
      <c r="S994" s="21"/>
      <c r="T994" s="21"/>
    </row>
    <row r="995" spans="3:20" ht="12.75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0"/>
      <c r="S995" s="21"/>
      <c r="T995" s="21"/>
    </row>
    <row r="996" spans="3:20" ht="12.75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0"/>
      <c r="S996" s="21"/>
      <c r="T996" s="21"/>
    </row>
    <row r="997" spans="3:20" ht="12.75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0"/>
      <c r="S997" s="21"/>
      <c r="T997" s="21"/>
    </row>
    <row r="998" spans="3:20" ht="12.75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0"/>
      <c r="S998" s="21"/>
      <c r="T998" s="21"/>
    </row>
    <row r="999" spans="3:20" ht="12.75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0"/>
      <c r="S999" s="21"/>
      <c r="T999" s="21"/>
    </row>
    <row r="1000" spans="3:20" ht="12.75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0"/>
      <c r="S1000" s="21"/>
      <c r="T1000" s="21"/>
    </row>
    <row r="1001" spans="3:20" ht="12.75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0"/>
      <c r="S1001" s="21"/>
      <c r="T1001" s="21"/>
    </row>
    <row r="1002" spans="3:20" ht="12.75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0"/>
      <c r="S1002" s="21"/>
      <c r="T1002" s="21"/>
    </row>
    <row r="1003" spans="3:20" ht="12.75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0"/>
      <c r="S1003" s="21"/>
      <c r="T1003" s="21"/>
    </row>
    <row r="1004" spans="3:20" ht="12.75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0"/>
      <c r="S1004" s="21"/>
      <c r="T1004" s="21"/>
    </row>
    <row r="1005" spans="3:20" ht="12.75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0"/>
      <c r="S1005" s="21"/>
      <c r="T1005" s="21"/>
    </row>
    <row r="1006" spans="3:20" ht="12.75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0"/>
      <c r="S1006" s="21"/>
      <c r="T1006" s="21"/>
    </row>
    <row r="1007" spans="3:20" ht="12.75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0"/>
      <c r="S1007" s="21"/>
      <c r="T1007" s="21"/>
    </row>
    <row r="1008" spans="3:20" ht="12.75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0"/>
      <c r="S1008" s="21"/>
      <c r="T1008" s="21"/>
    </row>
    <row r="1009" spans="3:20" ht="12.75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0"/>
      <c r="S1009" s="21"/>
      <c r="T1009" s="21"/>
    </row>
    <row r="1010" spans="3:20" ht="12.75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0"/>
      <c r="S1010" s="21"/>
      <c r="T1010" s="21"/>
    </row>
    <row r="1011" spans="3:20" ht="12.75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0"/>
      <c r="S1011" s="21"/>
      <c r="T1011" s="21"/>
    </row>
    <row r="1012" spans="3:20" ht="12.75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0"/>
      <c r="S1012" s="21"/>
      <c r="T1012" s="21"/>
    </row>
    <row r="1013" spans="3:20" ht="12.75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0"/>
      <c r="S1013" s="21"/>
      <c r="T1013" s="21"/>
    </row>
    <row r="1014" spans="3:20" ht="12.75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0"/>
      <c r="S1014" s="21"/>
      <c r="T1014" s="21"/>
    </row>
    <row r="1015" spans="3:20" ht="12.75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0"/>
      <c r="S1015" s="21"/>
      <c r="T1015" s="21"/>
    </row>
    <row r="1016" spans="3:20" ht="12.75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0"/>
      <c r="S1016" s="21"/>
      <c r="T1016" s="21"/>
    </row>
    <row r="1017" spans="3:20" ht="12.75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0"/>
      <c r="S1017" s="21"/>
      <c r="T1017" s="21"/>
    </row>
    <row r="1018" spans="3:20" ht="12.75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0"/>
      <c r="S1018" s="21"/>
      <c r="T1018" s="21"/>
    </row>
    <row r="1019" spans="3:20" ht="12.75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0"/>
      <c r="S1019" s="21"/>
      <c r="T1019" s="21"/>
    </row>
    <row r="1020" spans="3:20" ht="12.75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0"/>
      <c r="S1020" s="21"/>
      <c r="T1020" s="21"/>
    </row>
    <row r="1021" spans="3:20" ht="12.75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0"/>
      <c r="S1021" s="21"/>
      <c r="T1021" s="21"/>
    </row>
    <row r="1022" spans="3:20" ht="12.75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0"/>
      <c r="S1022" s="21"/>
      <c r="T1022" s="21"/>
    </row>
    <row r="1023" spans="3:20" ht="12.75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0"/>
      <c r="S1023" s="21"/>
      <c r="T1023" s="21"/>
    </row>
    <row r="1024" spans="3:20" ht="12.75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0"/>
      <c r="S1024" s="21"/>
      <c r="T1024" s="21"/>
    </row>
    <row r="1025" spans="3:20" ht="12.75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0"/>
      <c r="S1025" s="21"/>
      <c r="T1025" s="21"/>
    </row>
    <row r="1026" spans="3:20" ht="12.75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0"/>
      <c r="S1026" s="21"/>
      <c r="T1026" s="21"/>
    </row>
    <row r="1027" spans="3:20" ht="12.75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0"/>
      <c r="S1027" s="21"/>
      <c r="T1027" s="21"/>
    </row>
    <row r="1028" spans="3:20" ht="12.75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0"/>
      <c r="S1028" s="21"/>
      <c r="T1028" s="21"/>
    </row>
    <row r="1029" spans="3:20" ht="12.75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0"/>
      <c r="S1029" s="21"/>
      <c r="T1029" s="21"/>
    </row>
    <row r="1030" spans="3:20" ht="12.75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0"/>
      <c r="S1030" s="21"/>
      <c r="T1030" s="21"/>
    </row>
    <row r="1031" spans="3:20" ht="12.75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0"/>
      <c r="S1031" s="21"/>
      <c r="T1031" s="21"/>
    </row>
    <row r="1032" spans="3:20" ht="12.75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0"/>
      <c r="S1032" s="21"/>
      <c r="T1032" s="21"/>
    </row>
    <row r="1033" spans="3:20" ht="12.75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0"/>
      <c r="S1033" s="21"/>
      <c r="T1033" s="21"/>
    </row>
    <row r="1034" spans="3:20" ht="12.75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0"/>
      <c r="S1034" s="21"/>
      <c r="T1034" s="21"/>
    </row>
    <row r="1035" spans="3:20" ht="12.75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0"/>
      <c r="S1035" s="21"/>
      <c r="T1035" s="21"/>
    </row>
    <row r="1036" spans="3:20" ht="12.75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0"/>
      <c r="S1036" s="21"/>
      <c r="T1036" s="21"/>
    </row>
    <row r="1037" spans="3:20" ht="12.75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0"/>
      <c r="S1037" s="21"/>
      <c r="T1037" s="21"/>
    </row>
    <row r="1038" spans="3:20" ht="12.75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0"/>
      <c r="S1038" s="21"/>
      <c r="T1038" s="21"/>
    </row>
    <row r="1039" spans="3:20" ht="12.75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0"/>
      <c r="S1039" s="21"/>
      <c r="T1039" s="21"/>
    </row>
    <row r="1040" spans="3:20" ht="12.75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0"/>
      <c r="S1040" s="21"/>
      <c r="T1040" s="21"/>
    </row>
    <row r="1041" spans="3:20" ht="12.75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0"/>
      <c r="S1041" s="21"/>
      <c r="T1041" s="21"/>
    </row>
    <row r="1042" spans="3:20" ht="12.75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0"/>
      <c r="S1042" s="21"/>
      <c r="T1042" s="21"/>
    </row>
    <row r="1043" spans="3:20" ht="12.75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0"/>
      <c r="S1043" s="21"/>
      <c r="T1043" s="21"/>
    </row>
    <row r="1044" spans="3:20" ht="12.75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0"/>
      <c r="S1044" s="21"/>
      <c r="T1044" s="21"/>
    </row>
    <row r="1045" spans="3:20" ht="12.75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0"/>
      <c r="S1045" s="21"/>
      <c r="T1045" s="21"/>
    </row>
    <row r="1046" spans="3:20" ht="12.75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0"/>
      <c r="S1046" s="21"/>
      <c r="T1046" s="21"/>
    </row>
    <row r="1047" spans="3:20" ht="12.75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0"/>
      <c r="S1047" s="21"/>
      <c r="T1047" s="21"/>
    </row>
    <row r="1048" spans="3:20" ht="12.75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0"/>
      <c r="S1048" s="21"/>
      <c r="T1048" s="21"/>
    </row>
    <row r="1049" spans="3:20" ht="12.75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0"/>
      <c r="S1049" s="21"/>
      <c r="T1049" s="21"/>
    </row>
    <row r="1050" spans="3:20" ht="12.75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0"/>
      <c r="S1050" s="21"/>
      <c r="T1050" s="21"/>
    </row>
    <row r="1051" spans="3:20" ht="12.75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0"/>
      <c r="S1051" s="21"/>
      <c r="T1051" s="21"/>
    </row>
    <row r="1052" spans="3:20" ht="12.75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0"/>
      <c r="S1052" s="21"/>
      <c r="T1052" s="21"/>
    </row>
    <row r="1053" spans="3:20" ht="12.75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0"/>
      <c r="S1053" s="21"/>
      <c r="T1053" s="21"/>
    </row>
    <row r="1054" spans="3:20" ht="12.75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0"/>
      <c r="S1054" s="21"/>
      <c r="T1054" s="21"/>
    </row>
    <row r="1055" spans="3:20" ht="12.75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0"/>
      <c r="S1055" s="21"/>
      <c r="T1055" s="21"/>
    </row>
    <row r="1056" spans="3:20" ht="12.75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0"/>
      <c r="S1056" s="21"/>
      <c r="T1056" s="21"/>
    </row>
    <row r="1057" spans="3:20" ht="12.75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0"/>
      <c r="S1057" s="21"/>
      <c r="T1057" s="21"/>
    </row>
    <row r="1058" spans="3:20" ht="12.75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0"/>
      <c r="S1058" s="21"/>
      <c r="T1058" s="21"/>
    </row>
    <row r="1059" spans="3:20" ht="12.75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0"/>
      <c r="S1059" s="21"/>
      <c r="T1059" s="21"/>
    </row>
    <row r="1060" spans="3:20" ht="12.75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0"/>
      <c r="S1060" s="21"/>
      <c r="T1060" s="21"/>
    </row>
    <row r="1061" spans="3:20" ht="12.75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0"/>
      <c r="S1061" s="21"/>
      <c r="T1061" s="21"/>
    </row>
    <row r="1062" spans="3:20" ht="12.75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0"/>
      <c r="S1062" s="21"/>
      <c r="T1062" s="21"/>
    </row>
    <row r="1063" spans="3:20" ht="12.75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0"/>
      <c r="S1063" s="21"/>
      <c r="T1063" s="21"/>
    </row>
    <row r="1064" spans="3:20" ht="12.75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0"/>
      <c r="S1064" s="21"/>
      <c r="T1064" s="21"/>
    </row>
    <row r="1065" spans="3:20" ht="12.75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0"/>
      <c r="S1065" s="21"/>
      <c r="T1065" s="21"/>
    </row>
    <row r="1066" spans="3:20" ht="12.75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0"/>
      <c r="S1066" s="21"/>
      <c r="T1066" s="21"/>
    </row>
    <row r="1067" spans="3:20" ht="12.75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0"/>
      <c r="S1067" s="21"/>
      <c r="T1067" s="21"/>
    </row>
    <row r="1068" spans="3:20" ht="12.75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0"/>
      <c r="S1068" s="21"/>
      <c r="T1068" s="21"/>
    </row>
    <row r="1069" spans="3:20" ht="12.75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0"/>
      <c r="S1069" s="21"/>
      <c r="T1069" s="21"/>
    </row>
    <row r="1070" spans="3:20" ht="12.75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0"/>
      <c r="S1070" s="21"/>
      <c r="T1070" s="21"/>
    </row>
    <row r="1071" spans="3:20" ht="12.75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0"/>
      <c r="S1071" s="21"/>
      <c r="T1071" s="21"/>
    </row>
    <row r="1072" spans="3:20" ht="12.75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0"/>
      <c r="S1072" s="21"/>
      <c r="T1072" s="21"/>
    </row>
    <row r="1073" spans="3:20" ht="12.75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0"/>
      <c r="S1073" s="21"/>
      <c r="T1073" s="21"/>
    </row>
    <row r="1074" spans="3:20" ht="12.75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0"/>
      <c r="S1074" s="21"/>
      <c r="T1074" s="21"/>
    </row>
    <row r="1075" spans="3:20" ht="12.75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0"/>
      <c r="S1075" s="21"/>
      <c r="T1075" s="21"/>
    </row>
    <row r="1076" spans="3:20" ht="12.75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0"/>
      <c r="S1076" s="21"/>
      <c r="T1076" s="21"/>
    </row>
    <row r="1077" spans="3:20" ht="12.75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0"/>
      <c r="S1077" s="21"/>
      <c r="T1077" s="21"/>
    </row>
    <row r="1078" spans="3:20" ht="12.75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0"/>
      <c r="S1078" s="21"/>
      <c r="T1078" s="21"/>
    </row>
    <row r="1079" spans="3:20" ht="12.75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0"/>
      <c r="S1079" s="21"/>
      <c r="T1079" s="21"/>
    </row>
    <row r="1080" spans="3:20" ht="12.75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0"/>
      <c r="S1080" s="21"/>
      <c r="T1080" s="21"/>
    </row>
    <row r="1081" spans="3:20" ht="12.75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0"/>
      <c r="S1081" s="21"/>
      <c r="T1081" s="21"/>
    </row>
    <row r="1082" spans="3:20" ht="12.75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0"/>
      <c r="S1082" s="21"/>
      <c r="T1082" s="21"/>
    </row>
    <row r="1083" spans="3:20" ht="12.75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0"/>
      <c r="S1083" s="21"/>
      <c r="T1083" s="21"/>
    </row>
    <row r="1084" spans="3:20" ht="12.75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0"/>
      <c r="S1084" s="21"/>
      <c r="T1084" s="21"/>
    </row>
    <row r="1085" spans="3:20" ht="12.75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0"/>
      <c r="S1085" s="21"/>
      <c r="T1085" s="21"/>
    </row>
    <row r="1086" spans="3:20" ht="12.75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0"/>
      <c r="S1086" s="21"/>
      <c r="T1086" s="21"/>
    </row>
    <row r="1087" spans="3:20" ht="12.75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0"/>
      <c r="S1087" s="21"/>
      <c r="T1087" s="21"/>
    </row>
    <row r="1088" spans="3:20" ht="12.75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0"/>
      <c r="S1088" s="21"/>
      <c r="T1088" s="21"/>
    </row>
    <row r="1089" spans="3:20" ht="12.75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0"/>
      <c r="S1089" s="21"/>
      <c r="T1089" s="21"/>
    </row>
    <row r="1090" spans="3:20" ht="12.75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0"/>
      <c r="S1090" s="21"/>
      <c r="T1090" s="21"/>
    </row>
    <row r="1091" spans="3:20" ht="12.75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0"/>
      <c r="S1091" s="21"/>
      <c r="T1091" s="21"/>
    </row>
    <row r="1092" spans="3:20" ht="12.75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0"/>
      <c r="S1092" s="21"/>
      <c r="T1092" s="21"/>
    </row>
    <row r="1093" spans="3:20" ht="12.75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0"/>
      <c r="S1093" s="21"/>
      <c r="T1093" s="21"/>
    </row>
    <row r="1094" spans="3:20" ht="12.75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0"/>
      <c r="S1094" s="21"/>
      <c r="T1094" s="21"/>
    </row>
    <row r="1095" spans="3:20" ht="12.75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0"/>
      <c r="S1095" s="21"/>
      <c r="T1095" s="21"/>
    </row>
    <row r="1096" spans="3:20" ht="12.75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0"/>
      <c r="S1096" s="21"/>
      <c r="T1096" s="21"/>
    </row>
    <row r="1097" spans="3:20" ht="12.75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0"/>
      <c r="S1097" s="21"/>
      <c r="T1097" s="21"/>
    </row>
    <row r="1098" spans="3:20" ht="12.75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0"/>
      <c r="S1098" s="21"/>
      <c r="T1098" s="21"/>
    </row>
    <row r="1099" spans="3:20" ht="12.75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0"/>
      <c r="S1099" s="21"/>
      <c r="T1099" s="21"/>
    </row>
    <row r="1100" spans="3:20" ht="12.75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0"/>
      <c r="S1100" s="21"/>
      <c r="T1100" s="21"/>
    </row>
    <row r="1101" spans="3:20" ht="12.75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0"/>
      <c r="S1101" s="21"/>
      <c r="T1101" s="21"/>
    </row>
    <row r="1102" spans="3:20" ht="12.75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0"/>
      <c r="S1102" s="21"/>
      <c r="T1102" s="21"/>
    </row>
    <row r="1103" spans="3:20" ht="12.75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0"/>
      <c r="S1103" s="21"/>
      <c r="T1103" s="21"/>
    </row>
    <row r="1104" spans="3:20" ht="12.75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0"/>
      <c r="S1104" s="21"/>
      <c r="T1104" s="21"/>
    </row>
    <row r="1105" spans="3:20" ht="12.75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0"/>
      <c r="S1105" s="21"/>
      <c r="T1105" s="21"/>
    </row>
    <row r="1106" spans="3:20" ht="12.75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0"/>
      <c r="S1106" s="21"/>
      <c r="T1106" s="21"/>
    </row>
    <row r="1107" spans="3:20" ht="12.75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0"/>
      <c r="S1107" s="21"/>
      <c r="T1107" s="21"/>
    </row>
    <row r="1108" spans="3:20" ht="12.75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0"/>
      <c r="S1108" s="21"/>
      <c r="T1108" s="21"/>
    </row>
    <row r="1109" spans="3:20" ht="12.75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0"/>
      <c r="S1109" s="21"/>
      <c r="T1109" s="21"/>
    </row>
    <row r="1110" spans="3:20" ht="12.75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0"/>
      <c r="S1110" s="21"/>
      <c r="T1110" s="21"/>
    </row>
    <row r="1111" spans="3:20" ht="12.75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0"/>
      <c r="S1111" s="21"/>
      <c r="T1111" s="21"/>
    </row>
    <row r="1112" spans="3:20" ht="12.75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0"/>
      <c r="S1112" s="21"/>
      <c r="T1112" s="21"/>
    </row>
    <row r="1113" spans="3:20" ht="12.75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0"/>
      <c r="S1113" s="21"/>
      <c r="T1113" s="21"/>
    </row>
    <row r="1114" spans="3:20" ht="12.75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0"/>
      <c r="S1114" s="21"/>
      <c r="T1114" s="21"/>
    </row>
    <row r="1115" spans="3:20" ht="12.75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0"/>
      <c r="S1115" s="21"/>
      <c r="T1115" s="21"/>
    </row>
    <row r="1116" spans="3:20" ht="12.75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0"/>
      <c r="S1116" s="21"/>
      <c r="T1116" s="21"/>
    </row>
    <row r="1117" spans="3:20" ht="12.75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0"/>
      <c r="S1117" s="21"/>
      <c r="T1117" s="21"/>
    </row>
    <row r="1118" spans="3:20" ht="12.75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0"/>
      <c r="S1118" s="21"/>
      <c r="T1118" s="21"/>
    </row>
    <row r="1119" spans="3:20" ht="12.75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0"/>
      <c r="S1119" s="21"/>
      <c r="T1119" s="21"/>
    </row>
    <row r="1120" spans="3:20" ht="12.75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0"/>
      <c r="S1120" s="21"/>
      <c r="T1120" s="21"/>
    </row>
    <row r="1121" spans="3:20" ht="12.75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0"/>
      <c r="S1121" s="21"/>
      <c r="T1121" s="21"/>
    </row>
    <row r="1122" spans="3:20" ht="12.75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0"/>
      <c r="S1122" s="21"/>
      <c r="T1122" s="21"/>
    </row>
    <row r="1123" spans="3:20" ht="12.75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0"/>
      <c r="S1123" s="21"/>
      <c r="T1123" s="21"/>
    </row>
    <row r="1124" spans="3:20" ht="12.75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0"/>
      <c r="S1124" s="21"/>
      <c r="T1124" s="21"/>
    </row>
    <row r="1125" spans="3:20" ht="12.75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0"/>
      <c r="S1125" s="21"/>
      <c r="T1125" s="21"/>
    </row>
    <row r="1126" spans="3:20" ht="12.75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0"/>
      <c r="S1126" s="21"/>
      <c r="T1126" s="21"/>
    </row>
    <row r="1127" spans="3:20" ht="12.75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0"/>
      <c r="S1127" s="21"/>
      <c r="T1127" s="21"/>
    </row>
    <row r="1128" spans="3:20" ht="12.75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0"/>
      <c r="S1128" s="21"/>
      <c r="T1128" s="21"/>
    </row>
    <row r="1129" spans="3:20" ht="12.75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0"/>
      <c r="S1129" s="21"/>
      <c r="T1129" s="21"/>
    </row>
    <row r="1130" spans="3:20" ht="12.75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0"/>
      <c r="S1130" s="21"/>
      <c r="T1130" s="21"/>
    </row>
    <row r="1131" spans="3:20" ht="12.75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0"/>
      <c r="S1131" s="21"/>
      <c r="T1131" s="21"/>
    </row>
    <row r="1132" spans="3:20" ht="12.75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0"/>
      <c r="S1132" s="21"/>
      <c r="T1132" s="21"/>
    </row>
    <row r="1133" spans="3:20" ht="12.75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0"/>
      <c r="S1133" s="21"/>
      <c r="T1133" s="21"/>
    </row>
    <row r="1134" spans="3:20" ht="12.75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0"/>
      <c r="S1134" s="21"/>
      <c r="T1134" s="21"/>
    </row>
    <row r="1135" spans="3:20" ht="12.75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0"/>
      <c r="S1135" s="21"/>
      <c r="T1135" s="21"/>
    </row>
    <row r="1136" spans="3:20" ht="12.75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0"/>
      <c r="S1136" s="21"/>
      <c r="T1136" s="21"/>
    </row>
    <row r="1137" spans="3:20" ht="12.75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0"/>
      <c r="S1137" s="21"/>
      <c r="T1137" s="21"/>
    </row>
    <row r="1138" spans="3:20" ht="12.75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0"/>
      <c r="S1138" s="21"/>
      <c r="T1138" s="21"/>
    </row>
    <row r="1139" spans="3:20" ht="12.75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0"/>
      <c r="S1139" s="21"/>
      <c r="T1139" s="21"/>
    </row>
    <row r="1140" spans="3:20" ht="12.75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0"/>
      <c r="S1140" s="21"/>
      <c r="T1140" s="21"/>
    </row>
    <row r="1141" spans="3:20" ht="12.75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0"/>
      <c r="S1141" s="21"/>
      <c r="T1141" s="21"/>
    </row>
    <row r="1142" spans="3:20" ht="12.75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0"/>
      <c r="S1142" s="21"/>
      <c r="T1142" s="21"/>
    </row>
    <row r="1143" spans="3:20" ht="12.75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0"/>
      <c r="S1143" s="21"/>
      <c r="T1143" s="21"/>
    </row>
    <row r="1144" spans="3:20" ht="12.75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0"/>
      <c r="S1144" s="21"/>
      <c r="T1144" s="21"/>
    </row>
    <row r="1145" spans="3:20" ht="12.75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0"/>
      <c r="S1145" s="21"/>
      <c r="T1145" s="21"/>
    </row>
    <row r="1146" spans="3:20" ht="12.75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0"/>
      <c r="S1146" s="21"/>
      <c r="T1146" s="21"/>
    </row>
    <row r="1147" spans="3:20" ht="12.75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0"/>
      <c r="S1147" s="21"/>
      <c r="T1147" s="21"/>
    </row>
    <row r="1148" spans="3:20" ht="12.75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0"/>
      <c r="S1148" s="21"/>
      <c r="T1148" s="21"/>
    </row>
    <row r="1149" spans="3:20" ht="12.75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0"/>
      <c r="S1149" s="21"/>
      <c r="T1149" s="21"/>
    </row>
    <row r="1150" spans="3:20" ht="12.75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0"/>
      <c r="S1150" s="21"/>
      <c r="T1150" s="21"/>
    </row>
    <row r="1151" spans="3:20" ht="12.75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0"/>
      <c r="S1151" s="21"/>
      <c r="T1151" s="21"/>
    </row>
    <row r="1152" spans="3:20" ht="12.75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0"/>
      <c r="S1152" s="21"/>
      <c r="T1152" s="21"/>
    </row>
    <row r="1153" spans="3:20" ht="12.75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0"/>
      <c r="S1153" s="21"/>
      <c r="T1153" s="21"/>
    </row>
    <row r="1154" spans="3:20" ht="12.75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0"/>
      <c r="S1154" s="21"/>
      <c r="T1154" s="21"/>
    </row>
    <row r="1155" spans="3:20" ht="12.75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0"/>
      <c r="S1155" s="21"/>
      <c r="T1155" s="21"/>
    </row>
    <row r="1156" spans="3:20" ht="12.75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0"/>
      <c r="S1156" s="21"/>
      <c r="T1156" s="21"/>
    </row>
    <row r="1157" spans="3:20" ht="12.75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0"/>
      <c r="S1157" s="21"/>
      <c r="T1157" s="21"/>
    </row>
    <row r="1158" spans="3:20" ht="12.75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0"/>
      <c r="S1158" s="21"/>
      <c r="T1158" s="21"/>
    </row>
    <row r="1159" spans="3:20" ht="12.75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0"/>
      <c r="S1159" s="21"/>
      <c r="T1159" s="21"/>
    </row>
    <row r="1160" spans="3:20" ht="12.75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0"/>
      <c r="S1160" s="21"/>
      <c r="T1160" s="21"/>
    </row>
    <row r="1161" spans="3:20" ht="12.75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0"/>
      <c r="S1161" s="21"/>
      <c r="T1161" s="21"/>
    </row>
    <row r="1162" spans="3:20" ht="12.75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0"/>
      <c r="S1162" s="21"/>
      <c r="T1162" s="21"/>
    </row>
    <row r="1163" spans="3:20" ht="12.75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0"/>
      <c r="S1163" s="21"/>
      <c r="T1163" s="21"/>
    </row>
    <row r="1164" spans="3:20" ht="12.75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0"/>
      <c r="S1164" s="21"/>
      <c r="T1164" s="21"/>
    </row>
    <row r="1165" spans="3:20" ht="12.75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0"/>
      <c r="S1165" s="21"/>
      <c r="T1165" s="21"/>
    </row>
    <row r="1166" spans="3:20" ht="12.75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0"/>
      <c r="S1166" s="21"/>
      <c r="T1166" s="21"/>
    </row>
    <row r="1167" spans="3:20" ht="12.75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0"/>
      <c r="S1167" s="21"/>
      <c r="T1167" s="21"/>
    </row>
    <row r="1168" spans="3:20" ht="12.75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0"/>
      <c r="S1168" s="21"/>
      <c r="T1168" s="21"/>
    </row>
    <row r="1169" spans="3:20" ht="12.75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0"/>
      <c r="S1169" s="21"/>
      <c r="T1169" s="21"/>
    </row>
    <row r="1170" spans="3:20" ht="12.75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0"/>
      <c r="S1170" s="21"/>
      <c r="T1170" s="21"/>
    </row>
    <row r="1171" spans="3:20" ht="12.75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0"/>
      <c r="S1171" s="21"/>
      <c r="T1171" s="21"/>
    </row>
    <row r="1172" spans="3:20" ht="12.75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0"/>
      <c r="S1172" s="21"/>
      <c r="T1172" s="21"/>
    </row>
    <row r="1173" spans="3:20" ht="12.75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0"/>
      <c r="S1173" s="21"/>
      <c r="T1173" s="21"/>
    </row>
    <row r="1174" spans="3:20" ht="12.75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0"/>
      <c r="S1174" s="21"/>
      <c r="T1174" s="21"/>
    </row>
    <row r="1175" spans="3:20" ht="12.75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0"/>
      <c r="S1175" s="21"/>
      <c r="T1175" s="21"/>
    </row>
    <row r="1176" spans="3:20" ht="12.75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0"/>
      <c r="S1176" s="21"/>
      <c r="T1176" s="21"/>
    </row>
    <row r="1177" spans="3:20" ht="12.75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0"/>
      <c r="S1177" s="21"/>
      <c r="T1177" s="21"/>
    </row>
    <row r="1178" spans="3:20" ht="12.75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0"/>
      <c r="S1178" s="21"/>
      <c r="T1178" s="21"/>
    </row>
    <row r="1179" spans="3:20" ht="12.75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0"/>
      <c r="S1179" s="21"/>
      <c r="T1179" s="21"/>
    </row>
    <row r="1180" spans="3:20" ht="12.75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0"/>
      <c r="S1180" s="21"/>
      <c r="T1180" s="21"/>
    </row>
    <row r="1181" spans="3:20" ht="12.75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0"/>
      <c r="S1181" s="21"/>
      <c r="T1181" s="21"/>
    </row>
    <row r="1182" spans="3:20" ht="12.75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0"/>
      <c r="S1182" s="21"/>
      <c r="T1182" s="21"/>
    </row>
    <row r="1183" spans="3:20" ht="12.75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0"/>
      <c r="S1183" s="21"/>
      <c r="T1183" s="21"/>
    </row>
    <row r="1184" spans="3:20" ht="12.75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0"/>
      <c r="S1184" s="21"/>
      <c r="T1184" s="21"/>
    </row>
    <row r="1185" spans="3:20" ht="12.75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0"/>
      <c r="S1185" s="21"/>
      <c r="T1185" s="21"/>
    </row>
    <row r="1186" spans="3:20" ht="12.75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0"/>
      <c r="S1186" s="21"/>
      <c r="T1186" s="21"/>
    </row>
    <row r="1187" spans="3:20" ht="12.75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0"/>
      <c r="S1187" s="21"/>
      <c r="T1187" s="21"/>
    </row>
    <row r="1188" spans="3:20" ht="12.75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0"/>
      <c r="S1188" s="21"/>
      <c r="T1188" s="21"/>
    </row>
    <row r="1189" spans="3:20" ht="12.75"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0"/>
      <c r="S1189" s="21"/>
      <c r="T1189" s="21"/>
    </row>
    <row r="1190" spans="3:20" ht="12.75"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0"/>
      <c r="S1190" s="21"/>
      <c r="T1190" s="21"/>
    </row>
    <row r="1191" spans="3:20" ht="12.75"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0"/>
      <c r="S1191" s="21"/>
      <c r="T1191" s="21"/>
    </row>
    <row r="1192" spans="3:20" ht="12.75"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0"/>
      <c r="S1192" s="21"/>
      <c r="T1192" s="21"/>
    </row>
    <row r="1193" spans="3:20" ht="12.75"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0"/>
      <c r="S1193" s="21"/>
      <c r="T1193" s="21"/>
    </row>
    <row r="1194" spans="3:20" ht="12.75"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0"/>
      <c r="S1194" s="21"/>
      <c r="T1194" s="21"/>
    </row>
  </sheetData>
  <sheetProtection password="CAF5" sheet="1" objects="1" scenarios="1"/>
  <mergeCells count="11">
    <mergeCell ref="I8:I9"/>
    <mergeCell ref="A1:R1"/>
    <mergeCell ref="A3:R3"/>
    <mergeCell ref="K5:R5"/>
    <mergeCell ref="Q6:R7"/>
    <mergeCell ref="H6:I7"/>
    <mergeCell ref="S5:S9"/>
    <mergeCell ref="B5:G5"/>
    <mergeCell ref="Q8:Q9"/>
    <mergeCell ref="R8:R9"/>
    <mergeCell ref="H8:H9"/>
  </mergeCells>
  <printOptions horizontalCentered="1"/>
  <pageMargins left="0.34" right="0.38" top="0.87" bottom="0.84" header="0.67" footer="0.5"/>
  <pageSetup fitToHeight="1" fitToWidth="1" horizontalDpi="600" verticalDpi="600" orientation="landscape" scale="60" r:id="rId1"/>
  <headerFooter alignWithMargins="0">
    <oddFooter>&amp;L&amp;"Lucida Sans,Italic"&amp;9MSDE-LFRO  09 / 2010&amp;C- &amp;P -&amp;R&amp;"Lucida Sans,Italic"&amp;9Selected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G1">
      <selection activeCell="N17" sqref="N17"/>
    </sheetView>
  </sheetViews>
  <sheetFormatPr defaultColWidth="9.140625" defaultRowHeight="12.75"/>
  <cols>
    <col min="1" max="1" width="19.8515625" style="83" customWidth="1"/>
    <col min="2" max="5" width="13.28125" style="97" customWidth="1"/>
    <col min="6" max="6" width="12.7109375" style="97" customWidth="1"/>
    <col min="7" max="7" width="12.421875" style="97" customWidth="1"/>
    <col min="8" max="8" width="11.140625" style="97" customWidth="1"/>
    <col min="9" max="9" width="11.140625" style="97" bestFit="1" customWidth="1"/>
    <col min="10" max="10" width="10.7109375" style="97" customWidth="1"/>
    <col min="11" max="11" width="11.140625" style="97" customWidth="1"/>
    <col min="12" max="12" width="11.00390625" style="97" customWidth="1"/>
    <col min="13" max="13" width="12.7109375" style="97" customWidth="1"/>
    <col min="14" max="14" width="10.421875" style="97" customWidth="1"/>
    <col min="15" max="15" width="4.8515625" style="0" customWidth="1"/>
    <col min="16" max="16" width="19.421875" style="0" customWidth="1"/>
  </cols>
  <sheetData>
    <row r="1" spans="1:14" ht="12.75">
      <c r="A1" s="321" t="s">
        <v>137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12.75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321" t="s">
        <v>274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5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78"/>
    </row>
    <row r="5" spans="1:16" ht="13.5" thickTop="1">
      <c r="A5" s="45"/>
      <c r="B5" s="26" t="s">
        <v>11</v>
      </c>
      <c r="C5" s="26"/>
      <c r="D5" s="26"/>
      <c r="E5" s="26"/>
      <c r="F5" s="309" t="s">
        <v>70</v>
      </c>
      <c r="G5" s="309"/>
      <c r="H5" s="309"/>
      <c r="I5" s="309"/>
      <c r="J5" s="309"/>
      <c r="K5" s="309"/>
      <c r="L5" s="309"/>
      <c r="M5" s="23"/>
      <c r="N5" s="23"/>
      <c r="P5" s="162">
        <v>40428</v>
      </c>
    </row>
    <row r="6" spans="1:16" ht="12.75">
      <c r="A6" s="47" t="s">
        <v>37</v>
      </c>
      <c r="B6" s="26" t="s">
        <v>64</v>
      </c>
      <c r="C6" s="26" t="s">
        <v>0</v>
      </c>
      <c r="D6" s="26"/>
      <c r="E6" s="26" t="s">
        <v>5</v>
      </c>
      <c r="F6" s="26" t="s">
        <v>11</v>
      </c>
      <c r="G6" s="26"/>
      <c r="H6" s="26"/>
      <c r="I6" s="26"/>
      <c r="J6" s="22"/>
      <c r="K6" s="22" t="s">
        <v>7</v>
      </c>
      <c r="L6" s="22"/>
      <c r="M6" s="23"/>
      <c r="N6" s="23"/>
      <c r="P6" s="144" t="s">
        <v>247</v>
      </c>
    </row>
    <row r="7" spans="1:16" ht="12.75">
      <c r="A7" s="47" t="s">
        <v>38</v>
      </c>
      <c r="B7" s="26" t="s">
        <v>69</v>
      </c>
      <c r="C7" s="26" t="s">
        <v>1</v>
      </c>
      <c r="D7" s="26" t="s">
        <v>3</v>
      </c>
      <c r="E7" s="26" t="s">
        <v>1</v>
      </c>
      <c r="F7" s="26" t="s">
        <v>7</v>
      </c>
      <c r="G7" s="26" t="s">
        <v>75</v>
      </c>
      <c r="H7" s="26" t="s">
        <v>183</v>
      </c>
      <c r="I7" s="22" t="s">
        <v>73</v>
      </c>
      <c r="J7" s="22" t="s">
        <v>184</v>
      </c>
      <c r="K7" s="22" t="s">
        <v>73</v>
      </c>
      <c r="L7" s="22"/>
      <c r="M7" s="22"/>
      <c r="N7" s="22" t="s">
        <v>7</v>
      </c>
      <c r="P7" s="144" t="s">
        <v>245</v>
      </c>
    </row>
    <row r="8" spans="1:16" ht="13.5" thickBot="1">
      <c r="A8" s="49" t="s">
        <v>39</v>
      </c>
      <c r="B8" s="31" t="s">
        <v>4</v>
      </c>
      <c r="C8" s="31" t="s">
        <v>2</v>
      </c>
      <c r="D8" s="31" t="s">
        <v>4</v>
      </c>
      <c r="E8" s="31" t="s">
        <v>6</v>
      </c>
      <c r="F8" s="31" t="s">
        <v>8</v>
      </c>
      <c r="G8" s="31" t="s">
        <v>4</v>
      </c>
      <c r="H8" s="31" t="s">
        <v>4</v>
      </c>
      <c r="I8" s="31" t="s">
        <v>81</v>
      </c>
      <c r="J8" s="31" t="s">
        <v>71</v>
      </c>
      <c r="K8" s="31" t="s">
        <v>74</v>
      </c>
      <c r="L8" s="31" t="s">
        <v>7</v>
      </c>
      <c r="M8" s="31" t="s">
        <v>9</v>
      </c>
      <c r="N8" s="31" t="s">
        <v>10</v>
      </c>
      <c r="P8" s="67" t="s">
        <v>246</v>
      </c>
    </row>
    <row r="9" spans="1:16" s="10" customFormat="1" ht="12.75">
      <c r="A9" s="68" t="s">
        <v>13</v>
      </c>
      <c r="B9" s="39">
        <f>SUM(B11:B38)</f>
        <v>517130549.9200001</v>
      </c>
      <c r="C9" s="39">
        <f>SUM(C11:C38)</f>
        <v>200551786.23999998</v>
      </c>
      <c r="D9" s="39">
        <f>SUM(D11:D38)</f>
        <v>263026973.39000005</v>
      </c>
      <c r="E9" s="39">
        <f>SUM(E11:E38)</f>
        <v>26690690.45</v>
      </c>
      <c r="F9" s="39">
        <f aca="true" t="shared" si="0" ref="F9:N9">SUM(F11:F38)</f>
        <v>8978118.54</v>
      </c>
      <c r="G9" s="39">
        <f t="shared" si="0"/>
        <v>7557455.429999999</v>
      </c>
      <c r="H9" s="39">
        <f t="shared" si="0"/>
        <v>435322.98</v>
      </c>
      <c r="I9" s="39">
        <f t="shared" si="0"/>
        <v>0</v>
      </c>
      <c r="J9" s="299">
        <f t="shared" si="0"/>
        <v>0</v>
      </c>
      <c r="K9" s="39">
        <f t="shared" si="0"/>
        <v>38</v>
      </c>
      <c r="L9" s="39">
        <f t="shared" si="0"/>
        <v>985302.1300000001</v>
      </c>
      <c r="M9" s="39">
        <f>SUM(M11:M39)</f>
        <v>17881632.879999995</v>
      </c>
      <c r="N9" s="39">
        <f t="shared" si="0"/>
        <v>1348.4199999999998</v>
      </c>
      <c r="P9" s="148">
        <f>SUM(P11:P38)</f>
        <v>499247568.62</v>
      </c>
    </row>
    <row r="10" spans="1:14" ht="12.75">
      <c r="A10" s="47"/>
      <c r="B10" s="272"/>
      <c r="C10" s="273"/>
      <c r="D10" s="273"/>
      <c r="E10" s="273"/>
      <c r="F10" s="272"/>
      <c r="G10" s="273"/>
      <c r="H10" s="273"/>
      <c r="I10" s="298"/>
      <c r="J10" s="298"/>
      <c r="K10" s="298"/>
      <c r="L10" s="273"/>
      <c r="M10" s="273"/>
      <c r="N10" s="273"/>
    </row>
    <row r="11" spans="1:17" ht="12.75">
      <c r="A11" s="47" t="s">
        <v>14</v>
      </c>
      <c r="B11" s="52">
        <f>+C11+D11+E11+F11+M11+N11</f>
        <v>6141703.140000001</v>
      </c>
      <c r="C11" s="61">
        <v>893242.71</v>
      </c>
      <c r="D11" s="61">
        <v>4469116.41</v>
      </c>
      <c r="E11" s="61">
        <v>254961.37</v>
      </c>
      <c r="F11" s="52">
        <f>SUM(G11:L11)</f>
        <v>131782.65</v>
      </c>
      <c r="G11" s="61">
        <v>0</v>
      </c>
      <c r="H11" s="61">
        <v>0</v>
      </c>
      <c r="I11" s="285">
        <v>0</v>
      </c>
      <c r="J11" s="300">
        <v>0</v>
      </c>
      <c r="K11" s="285">
        <v>0</v>
      </c>
      <c r="L11" s="61">
        <v>131782.65</v>
      </c>
      <c r="M11" s="61">
        <v>392600</v>
      </c>
      <c r="N11" s="61">
        <v>0</v>
      </c>
      <c r="O11" s="7"/>
      <c r="P11" s="7">
        <f>B11-M11-N11</f>
        <v>5749103.140000001</v>
      </c>
      <c r="Q11" s="7"/>
    </row>
    <row r="12" spans="1:17" ht="12.75">
      <c r="A12" s="47" t="s">
        <v>15</v>
      </c>
      <c r="B12" s="52">
        <f>+C12+D12+E12+F12+M12+N12</f>
        <v>38801835.01</v>
      </c>
      <c r="C12" s="91">
        <v>4863178</v>
      </c>
      <c r="D12" s="61">
        <v>32333293.009999998</v>
      </c>
      <c r="E12" s="61">
        <v>570197</v>
      </c>
      <c r="F12" s="52">
        <f>SUM(G12:L12)</f>
        <v>591918</v>
      </c>
      <c r="G12" s="61">
        <v>589385.56</v>
      </c>
      <c r="H12" s="61">
        <v>0</v>
      </c>
      <c r="I12" s="285">
        <v>0</v>
      </c>
      <c r="J12" s="300">
        <v>0</v>
      </c>
      <c r="K12" s="285">
        <v>0</v>
      </c>
      <c r="L12" s="61">
        <v>2532.44</v>
      </c>
      <c r="M12" s="61">
        <v>443249</v>
      </c>
      <c r="N12" s="61">
        <v>0</v>
      </c>
      <c r="O12" s="7"/>
      <c r="P12" s="7">
        <f>B12-M12-N12</f>
        <v>38358586.01</v>
      </c>
      <c r="Q12" s="7"/>
    </row>
    <row r="13" spans="1:17" s="98" customFormat="1" ht="12.75">
      <c r="A13" s="65" t="s">
        <v>16</v>
      </c>
      <c r="B13" s="52">
        <f>+C13+D13+E13+F13+M13+N13</f>
        <v>34602520.68</v>
      </c>
      <c r="C13" s="61">
        <v>3941512.24</v>
      </c>
      <c r="D13" s="61">
        <v>27434633</v>
      </c>
      <c r="E13" s="61">
        <v>476491.36</v>
      </c>
      <c r="F13" s="52">
        <f>SUM(G13:L13)</f>
        <v>2749664.09</v>
      </c>
      <c r="G13" s="61">
        <v>2387596.59</v>
      </c>
      <c r="H13" s="61">
        <v>362067.5</v>
      </c>
      <c r="I13" s="285">
        <v>0</v>
      </c>
      <c r="J13" s="300">
        <v>0</v>
      </c>
      <c r="K13" s="301">
        <v>0</v>
      </c>
      <c r="L13" s="61">
        <v>0</v>
      </c>
      <c r="M13" s="61">
        <v>219.99</v>
      </c>
      <c r="N13" s="61">
        <v>0</v>
      </c>
      <c r="O13" s="102"/>
      <c r="P13" s="7">
        <f>B13-M13-N13</f>
        <v>34602300.69</v>
      </c>
      <c r="Q13" s="102"/>
    </row>
    <row r="14" spans="1:17" ht="12.75">
      <c r="A14" s="53" t="s">
        <v>17</v>
      </c>
      <c r="B14" s="52">
        <f>+C14+D14+E14+F14+M14+N14</f>
        <v>51733986.05</v>
      </c>
      <c r="C14" s="61">
        <v>30038804</v>
      </c>
      <c r="D14" s="61">
        <v>9241334.740000002</v>
      </c>
      <c r="E14" s="61">
        <v>7209510</v>
      </c>
      <c r="F14" s="52">
        <f>SUM(G14:L14)</f>
        <v>972079.5099999999</v>
      </c>
      <c r="G14" s="61">
        <v>921532.44</v>
      </c>
      <c r="H14" s="61">
        <v>0</v>
      </c>
      <c r="I14" s="285">
        <v>0</v>
      </c>
      <c r="J14" s="300">
        <v>0</v>
      </c>
      <c r="K14" s="285">
        <v>0</v>
      </c>
      <c r="L14" s="91">
        <v>50547.07</v>
      </c>
      <c r="M14" s="61">
        <v>4271935</v>
      </c>
      <c r="N14" s="61">
        <v>322.8</v>
      </c>
      <c r="O14" s="7"/>
      <c r="P14" s="7">
        <f>B14-M14-N14</f>
        <v>47461728.25</v>
      </c>
      <c r="Q14" s="7"/>
    </row>
    <row r="15" spans="1:17" ht="12.75">
      <c r="A15" s="53" t="s">
        <v>18</v>
      </c>
      <c r="B15" s="52">
        <f>+C15+D15+E15+F15+M15+N15</f>
        <v>12381452.270000001</v>
      </c>
      <c r="C15" s="61">
        <v>973094.57</v>
      </c>
      <c r="D15" s="61">
        <v>11261989.600000001</v>
      </c>
      <c r="E15" s="61">
        <v>9336.01</v>
      </c>
      <c r="F15" s="52">
        <f>SUM(G15:L15)</f>
        <v>57772.54</v>
      </c>
      <c r="G15" s="61">
        <v>0</v>
      </c>
      <c r="H15" s="61">
        <v>0</v>
      </c>
      <c r="I15" s="285">
        <v>0</v>
      </c>
      <c r="J15" s="300">
        <v>0</v>
      </c>
      <c r="K15" s="285">
        <v>0</v>
      </c>
      <c r="L15" s="91">
        <v>57772.54</v>
      </c>
      <c r="M15" s="61">
        <v>79259.55</v>
      </c>
      <c r="N15" s="61">
        <v>0</v>
      </c>
      <c r="O15" s="7"/>
      <c r="P15" s="7">
        <f>B15-M15-N15</f>
        <v>12302192.72</v>
      </c>
      <c r="Q15" s="7"/>
    </row>
    <row r="16" spans="1:17" ht="12.75">
      <c r="A16" s="53"/>
      <c r="B16" s="52"/>
      <c r="C16" s="239"/>
      <c r="D16" s="239"/>
      <c r="E16" s="239"/>
      <c r="F16" s="52"/>
      <c r="G16" s="252"/>
      <c r="H16" s="252"/>
      <c r="I16" s="302"/>
      <c r="J16" s="300"/>
      <c r="K16" s="285"/>
      <c r="L16" s="251"/>
      <c r="M16" s="239"/>
      <c r="N16" s="61"/>
      <c r="O16" s="7"/>
      <c r="P16" s="7"/>
      <c r="Q16" s="7"/>
    </row>
    <row r="17" spans="1:17" ht="12.75">
      <c r="A17" s="53" t="s">
        <v>19</v>
      </c>
      <c r="B17" s="52">
        <f>+C17+D17+E17+F17+M17+N17</f>
        <v>3806334.3200000003</v>
      </c>
      <c r="C17" s="61">
        <v>1040243.82</v>
      </c>
      <c r="D17" s="61">
        <v>2377472.68</v>
      </c>
      <c r="E17" s="61">
        <v>131165.5</v>
      </c>
      <c r="F17" s="52">
        <f>SUM(G17:L17)</f>
        <v>42926.6</v>
      </c>
      <c r="G17" s="52">
        <v>40113.13</v>
      </c>
      <c r="H17" s="91">
        <v>0</v>
      </c>
      <c r="I17" s="285">
        <v>0</v>
      </c>
      <c r="J17" s="300">
        <v>0</v>
      </c>
      <c r="K17" s="285">
        <v>0</v>
      </c>
      <c r="L17" s="252">
        <v>2813.47</v>
      </c>
      <c r="M17" s="61">
        <v>214525.72</v>
      </c>
      <c r="N17" s="61">
        <v>0</v>
      </c>
      <c r="O17" s="7"/>
      <c r="P17" s="7">
        <f>B17-M17-N17</f>
        <v>3591808.6</v>
      </c>
      <c r="Q17" s="7"/>
    </row>
    <row r="18" spans="1:17" ht="12.75">
      <c r="A18" s="53" t="s">
        <v>20</v>
      </c>
      <c r="B18" s="52">
        <f>+C18+D18+E18+F18+M18+N18</f>
        <v>19165496.62</v>
      </c>
      <c r="C18" s="61">
        <v>1374306.44</v>
      </c>
      <c r="D18" s="61">
        <v>17358128.740000002</v>
      </c>
      <c r="E18" s="61">
        <v>15144.29</v>
      </c>
      <c r="F18" s="52">
        <f>SUM(G18:L18)</f>
        <v>276564.45</v>
      </c>
      <c r="G18" s="91">
        <v>9044.22</v>
      </c>
      <c r="H18" s="91">
        <v>73255.48</v>
      </c>
      <c r="I18" s="285">
        <v>0</v>
      </c>
      <c r="J18" s="300">
        <v>0</v>
      </c>
      <c r="K18" s="285">
        <v>0</v>
      </c>
      <c r="L18" s="91">
        <v>194264.75</v>
      </c>
      <c r="M18" s="61">
        <v>141352.7</v>
      </c>
      <c r="N18" s="61">
        <v>0</v>
      </c>
      <c r="O18" s="7"/>
      <c r="P18" s="7">
        <f>B18-M18-N18</f>
        <v>19024143.92</v>
      </c>
      <c r="Q18" s="7"/>
    </row>
    <row r="19" spans="1:17" ht="12.75">
      <c r="A19" s="53" t="s">
        <v>21</v>
      </c>
      <c r="B19" s="52">
        <f>+C19+D19+E19+F19+M19+N19</f>
        <v>9057366.65</v>
      </c>
      <c r="C19" s="61">
        <v>761698.59</v>
      </c>
      <c r="D19" s="61">
        <v>7563541.89</v>
      </c>
      <c r="E19" s="61">
        <v>101879.42</v>
      </c>
      <c r="F19" s="52">
        <f>SUM(G19:L19)</f>
        <v>468803.75</v>
      </c>
      <c r="G19" s="61">
        <v>468803.75</v>
      </c>
      <c r="H19" s="61">
        <v>0</v>
      </c>
      <c r="I19" s="285">
        <v>0</v>
      </c>
      <c r="J19" s="300">
        <v>0</v>
      </c>
      <c r="K19" s="285">
        <v>0</v>
      </c>
      <c r="L19" s="91">
        <v>0</v>
      </c>
      <c r="M19" s="61">
        <v>161443</v>
      </c>
      <c r="N19" s="61">
        <v>0</v>
      </c>
      <c r="O19" s="7"/>
      <c r="P19" s="7">
        <f>B19-M19-N19</f>
        <v>8895923.65</v>
      </c>
      <c r="Q19" s="7"/>
    </row>
    <row r="20" spans="1:17" ht="12.75">
      <c r="A20" s="53" t="s">
        <v>22</v>
      </c>
      <c r="B20" s="52">
        <f>+C20+D20+E20+F20+M20+N20</f>
        <v>21272994.82</v>
      </c>
      <c r="C20" s="61">
        <v>631933.59</v>
      </c>
      <c r="D20" s="61">
        <v>20627726.32</v>
      </c>
      <c r="E20" s="61">
        <v>5428.21</v>
      </c>
      <c r="F20" s="52">
        <f>SUM(G20:L20)</f>
        <v>3343.3</v>
      </c>
      <c r="G20" s="61">
        <v>2679.3</v>
      </c>
      <c r="H20" s="61">
        <v>0</v>
      </c>
      <c r="I20" s="285">
        <v>0</v>
      </c>
      <c r="J20" s="300">
        <v>0</v>
      </c>
      <c r="K20" s="285">
        <v>0</v>
      </c>
      <c r="L20" s="91">
        <v>664</v>
      </c>
      <c r="M20" s="61">
        <v>4563.4</v>
      </c>
      <c r="N20" s="61">
        <v>0</v>
      </c>
      <c r="O20" s="7"/>
      <c r="P20" s="7">
        <f>B20-M20-N20</f>
        <v>21268431.42</v>
      </c>
      <c r="Q20" s="7"/>
    </row>
    <row r="21" spans="1:17" ht="12.75">
      <c r="A21" s="53" t="s">
        <v>23</v>
      </c>
      <c r="B21" s="52">
        <f>+C21+D21+E21+F21+M21+N21</f>
        <v>2923700.7800000003</v>
      </c>
      <c r="C21" s="61">
        <v>453027.45</v>
      </c>
      <c r="D21" s="61">
        <v>2322759.73</v>
      </c>
      <c r="E21" s="61">
        <v>90275.86</v>
      </c>
      <c r="F21" s="52">
        <f>SUM(G21:L21)</f>
        <v>52358.74</v>
      </c>
      <c r="G21" s="61">
        <v>52358.74</v>
      </c>
      <c r="H21" s="61">
        <v>0</v>
      </c>
      <c r="I21" s="285">
        <v>0</v>
      </c>
      <c r="J21" s="300">
        <v>0</v>
      </c>
      <c r="K21" s="285">
        <v>0</v>
      </c>
      <c r="L21" s="91">
        <v>0</v>
      </c>
      <c r="M21" s="61">
        <v>5279</v>
      </c>
      <c r="N21" s="61">
        <v>0</v>
      </c>
      <c r="O21" s="7"/>
      <c r="P21" s="7">
        <f>B21-M21-N21</f>
        <v>2918421.7800000003</v>
      </c>
      <c r="Q21" s="7"/>
    </row>
    <row r="22" spans="1:17" ht="12.75">
      <c r="A22" s="53"/>
      <c r="B22" s="52"/>
      <c r="C22" s="239"/>
      <c r="D22" s="239"/>
      <c r="E22" s="239"/>
      <c r="F22" s="52"/>
      <c r="G22" s="287"/>
      <c r="H22" s="252"/>
      <c r="I22" s="302"/>
      <c r="J22" s="300"/>
      <c r="K22" s="285"/>
      <c r="L22" s="252"/>
      <c r="M22" s="239"/>
      <c r="N22" s="61"/>
      <c r="O22" s="7"/>
      <c r="P22" s="7"/>
      <c r="Q22" s="7"/>
    </row>
    <row r="23" spans="1:17" ht="12.75">
      <c r="A23" s="53" t="s">
        <v>24</v>
      </c>
      <c r="B23" s="52">
        <f>+C23+D23+E23+F23+M23+N23</f>
        <v>19272916.669999998</v>
      </c>
      <c r="C23" s="61">
        <v>12684950.319999998</v>
      </c>
      <c r="D23" s="61">
        <v>897698.3400000001</v>
      </c>
      <c r="E23" s="61">
        <v>3026104.0700000003</v>
      </c>
      <c r="F23" s="52">
        <f>SUM(G23:L23)</f>
        <v>41945.56</v>
      </c>
      <c r="G23" s="61">
        <v>37868.02</v>
      </c>
      <c r="H23" s="61">
        <v>0</v>
      </c>
      <c r="I23" s="285">
        <v>0</v>
      </c>
      <c r="J23" s="300">
        <v>0</v>
      </c>
      <c r="K23" s="285">
        <v>0</v>
      </c>
      <c r="L23" s="91">
        <v>4077.54</v>
      </c>
      <c r="M23" s="61">
        <v>2622218.38</v>
      </c>
      <c r="N23" s="61">
        <v>0</v>
      </c>
      <c r="O23" s="7"/>
      <c r="P23" s="7">
        <f>B23-M23-N23</f>
        <v>16650698.29</v>
      </c>
      <c r="Q23" s="7"/>
    </row>
    <row r="24" spans="1:17" ht="12.75">
      <c r="A24" s="53" t="s">
        <v>25</v>
      </c>
      <c r="B24" s="52">
        <f>+C24+D24+E24+F24+M24+N24</f>
        <v>4055750.58</v>
      </c>
      <c r="C24" s="61">
        <v>219787.66</v>
      </c>
      <c r="D24" s="61">
        <v>3781219.88</v>
      </c>
      <c r="E24" s="61">
        <v>2486.14</v>
      </c>
      <c r="F24" s="52">
        <f>SUM(G24:L24)</f>
        <v>48694.08</v>
      </c>
      <c r="G24" s="61">
        <v>12542.33</v>
      </c>
      <c r="H24" s="61">
        <v>0</v>
      </c>
      <c r="I24" s="285">
        <v>0</v>
      </c>
      <c r="J24" s="300">
        <v>0</v>
      </c>
      <c r="K24" s="285">
        <v>0</v>
      </c>
      <c r="L24" s="91">
        <v>36151.75</v>
      </c>
      <c r="M24" s="61">
        <v>3562.82</v>
      </c>
      <c r="N24" s="61">
        <v>0</v>
      </c>
      <c r="O24" s="7"/>
      <c r="P24" s="7">
        <f>B24-M24-N24</f>
        <v>4052187.7600000002</v>
      </c>
      <c r="Q24" s="7"/>
    </row>
    <row r="25" spans="1:17" ht="12.75">
      <c r="A25" s="53" t="s">
        <v>26</v>
      </c>
      <c r="B25" s="52">
        <f>+C25+D25+E25+F25+M25+N25</f>
        <v>27345138.46</v>
      </c>
      <c r="C25" s="61">
        <v>5497856.62</v>
      </c>
      <c r="D25" s="61">
        <v>20758461.35</v>
      </c>
      <c r="E25" s="52">
        <v>958120.13</v>
      </c>
      <c r="F25" s="52">
        <f>SUM(G25:L25)</f>
        <v>126636.43000000001</v>
      </c>
      <c r="G25" s="61">
        <v>126636.43000000001</v>
      </c>
      <c r="H25" s="61">
        <v>0</v>
      </c>
      <c r="I25" s="285">
        <v>0</v>
      </c>
      <c r="J25" s="300">
        <v>0</v>
      </c>
      <c r="K25" s="285">
        <v>0</v>
      </c>
      <c r="L25" s="91">
        <v>0</v>
      </c>
      <c r="M25" s="61">
        <v>4063.93</v>
      </c>
      <c r="N25" s="61">
        <v>0</v>
      </c>
      <c r="O25" s="7"/>
      <c r="P25" s="7">
        <f>B25-M25-N25</f>
        <v>27341074.53</v>
      </c>
      <c r="Q25" s="7"/>
    </row>
    <row r="26" spans="1:17" ht="12.75">
      <c r="A26" s="53" t="s">
        <v>27</v>
      </c>
      <c r="B26" s="52">
        <f>+C26+D26+E26+F26+M26+N26</f>
        <v>31387351.82</v>
      </c>
      <c r="C26" s="61">
        <v>1229905</v>
      </c>
      <c r="D26" s="61">
        <v>29689132.82</v>
      </c>
      <c r="E26" s="61">
        <v>40917</v>
      </c>
      <c r="F26" s="52">
        <f>SUM(G26:L26)</f>
        <v>292102</v>
      </c>
      <c r="G26" s="61">
        <v>292102</v>
      </c>
      <c r="H26" s="61">
        <v>0</v>
      </c>
      <c r="I26" s="285">
        <v>0</v>
      </c>
      <c r="J26" s="300">
        <v>0</v>
      </c>
      <c r="K26" s="285">
        <v>0</v>
      </c>
      <c r="L26" s="91">
        <v>0</v>
      </c>
      <c r="M26" s="61">
        <v>135295</v>
      </c>
      <c r="N26" s="61">
        <v>0</v>
      </c>
      <c r="O26" s="7"/>
      <c r="P26" s="7">
        <f>B26-M26-N26</f>
        <v>31252056.82</v>
      </c>
      <c r="Q26" s="7"/>
    </row>
    <row r="27" spans="1:17" ht="12.75">
      <c r="A27" s="53" t="s">
        <v>28</v>
      </c>
      <c r="B27" s="52">
        <f>+C27+D27+E27+F27+M27+N27</f>
        <v>2014979.6200000003</v>
      </c>
      <c r="C27" s="61">
        <v>120659.35</v>
      </c>
      <c r="D27" s="61">
        <v>1862779.05</v>
      </c>
      <c r="E27" s="61">
        <v>7003.61</v>
      </c>
      <c r="F27" s="52">
        <f>SUM(G27:L27)</f>
        <v>24537.61</v>
      </c>
      <c r="G27" s="61">
        <v>24537.61</v>
      </c>
      <c r="H27" s="61">
        <v>0</v>
      </c>
      <c r="I27" s="285">
        <v>0</v>
      </c>
      <c r="J27" s="300">
        <v>0</v>
      </c>
      <c r="K27" s="285">
        <v>0</v>
      </c>
      <c r="L27" s="61">
        <v>0</v>
      </c>
      <c r="M27" s="61">
        <v>0</v>
      </c>
      <c r="N27" s="61">
        <v>0</v>
      </c>
      <c r="O27" s="7"/>
      <c r="P27" s="7">
        <f>B27-M27-N27</f>
        <v>2014979.6200000003</v>
      </c>
      <c r="Q27" s="7"/>
    </row>
    <row r="28" spans="1:17" ht="12.75">
      <c r="A28" s="53"/>
      <c r="B28" s="52"/>
      <c r="C28" s="239"/>
      <c r="D28" s="239"/>
      <c r="E28" s="239"/>
      <c r="F28" s="52"/>
      <c r="G28" s="239"/>
      <c r="H28" s="61"/>
      <c r="I28" s="285"/>
      <c r="J28" s="300"/>
      <c r="K28" s="285"/>
      <c r="L28" s="61"/>
      <c r="M28" s="239"/>
      <c r="N28" s="61"/>
      <c r="O28" s="7"/>
      <c r="P28" s="7"/>
      <c r="Q28" s="7"/>
    </row>
    <row r="29" spans="1:17" ht="12.75">
      <c r="A29" s="59" t="s">
        <v>148</v>
      </c>
      <c r="B29" s="52">
        <f>+C29+D29+E29+F29+M29+N29</f>
        <v>91054066.94</v>
      </c>
      <c r="C29" s="61">
        <v>67852796.1</v>
      </c>
      <c r="D29" s="61">
        <v>1528125.3299999998</v>
      </c>
      <c r="E29" s="61">
        <v>11902025.14</v>
      </c>
      <c r="F29" s="52">
        <f>SUM(G29:L29)</f>
        <v>1403488</v>
      </c>
      <c r="G29" s="61">
        <v>1205782.2</v>
      </c>
      <c r="H29" s="61">
        <v>0</v>
      </c>
      <c r="I29" s="285">
        <v>0</v>
      </c>
      <c r="J29" s="300">
        <v>0</v>
      </c>
      <c r="K29" s="285">
        <v>0</v>
      </c>
      <c r="L29" s="61">
        <v>197705.8</v>
      </c>
      <c r="M29" s="61">
        <v>8367632.37</v>
      </c>
      <c r="N29" s="61">
        <v>0</v>
      </c>
      <c r="O29" s="7"/>
      <c r="P29" s="7">
        <f>B29-M29-N29</f>
        <v>82686434.57</v>
      </c>
      <c r="Q29" s="7"/>
    </row>
    <row r="30" spans="1:17" ht="12.75">
      <c r="A30" s="53" t="s">
        <v>29</v>
      </c>
      <c r="B30" s="52">
        <f>+C30+D30+E30+F30+M30+N30</f>
        <v>94639728.47999999</v>
      </c>
      <c r="C30" s="61">
        <v>58827481.11</v>
      </c>
      <c r="D30" s="61">
        <v>35608264.52</v>
      </c>
      <c r="E30" s="61">
        <v>132092.63</v>
      </c>
      <c r="F30" s="52">
        <f>SUM(G30:L30)</f>
        <v>51851.17</v>
      </c>
      <c r="G30" s="61">
        <v>0</v>
      </c>
      <c r="H30" s="61">
        <v>0</v>
      </c>
      <c r="I30" s="285">
        <v>0</v>
      </c>
      <c r="J30" s="300">
        <v>0</v>
      </c>
      <c r="K30" s="285">
        <v>0</v>
      </c>
      <c r="L30" s="61">
        <v>51851.17</v>
      </c>
      <c r="M30" s="61">
        <v>20039.05</v>
      </c>
      <c r="N30" s="61">
        <v>0</v>
      </c>
      <c r="O30" s="7"/>
      <c r="P30" s="7">
        <f>B30-M30-N30</f>
        <v>94619689.42999999</v>
      </c>
      <c r="Q30" s="7"/>
    </row>
    <row r="31" spans="1:17" ht="12.75">
      <c r="A31" s="53" t="s">
        <v>30</v>
      </c>
      <c r="B31" s="52">
        <f>+C31+D31+E31+F31+M31+N31</f>
        <v>5916111.470000002</v>
      </c>
      <c r="C31" s="61">
        <v>899935.49</v>
      </c>
      <c r="D31" s="61">
        <v>4646945.550000001</v>
      </c>
      <c r="E31" s="61">
        <v>132747.57</v>
      </c>
      <c r="F31" s="52">
        <f>SUM(G31:L31)</f>
        <v>66222.23</v>
      </c>
      <c r="G31" s="91">
        <v>56637.97</v>
      </c>
      <c r="H31" s="91">
        <v>0</v>
      </c>
      <c r="I31" s="285">
        <v>0</v>
      </c>
      <c r="J31" s="300">
        <v>0</v>
      </c>
      <c r="K31" s="285">
        <v>0</v>
      </c>
      <c r="L31" s="61">
        <v>9584.26</v>
      </c>
      <c r="M31" s="61">
        <v>170260.63</v>
      </c>
      <c r="N31" s="61">
        <v>0</v>
      </c>
      <c r="O31" s="7"/>
      <c r="P31" s="7">
        <f>B31-M31-N31</f>
        <v>5745850.840000002</v>
      </c>
      <c r="Q31" s="7"/>
    </row>
    <row r="32" spans="1:17" ht="12.75">
      <c r="A32" s="53" t="s">
        <v>31</v>
      </c>
      <c r="B32" s="52">
        <f>+C32+D32+E32+F32+M32+N32</f>
        <v>13579765.49</v>
      </c>
      <c r="C32" s="61">
        <v>1145622.14</v>
      </c>
      <c r="D32" s="61">
        <v>10993770.59</v>
      </c>
      <c r="E32" s="61">
        <v>338174.76</v>
      </c>
      <c r="F32" s="52">
        <f>SUM(G32:L32)</f>
        <v>897833.26</v>
      </c>
      <c r="G32" s="91">
        <v>897707.26</v>
      </c>
      <c r="H32" s="91">
        <v>0</v>
      </c>
      <c r="I32" s="285">
        <v>0</v>
      </c>
      <c r="J32" s="300">
        <v>0</v>
      </c>
      <c r="K32" s="285">
        <v>0</v>
      </c>
      <c r="L32" s="61">
        <v>126</v>
      </c>
      <c r="M32" s="61">
        <v>204364.74</v>
      </c>
      <c r="N32" s="61">
        <v>0</v>
      </c>
      <c r="O32" s="7"/>
      <c r="P32" s="7">
        <f>B32-M32-N32</f>
        <v>13375400.75</v>
      </c>
      <c r="Q32" s="7"/>
    </row>
    <row r="33" spans="1:17" ht="12.75">
      <c r="A33" s="53" t="s">
        <v>32</v>
      </c>
      <c r="B33" s="52">
        <f>+C33+D33+E33+F33+M33+N33</f>
        <v>2680090.6</v>
      </c>
      <c r="C33" s="61">
        <v>220293.23</v>
      </c>
      <c r="D33" s="61">
        <v>2284538.94</v>
      </c>
      <c r="E33" s="61">
        <v>800.81</v>
      </c>
      <c r="F33" s="52">
        <f>SUM(G33:L33)</f>
        <v>164009.5</v>
      </c>
      <c r="G33" s="91">
        <v>2988.14</v>
      </c>
      <c r="H33" s="91">
        <v>0</v>
      </c>
      <c r="I33" s="285">
        <v>0</v>
      </c>
      <c r="J33" s="300">
        <v>0</v>
      </c>
      <c r="K33" s="285">
        <v>0</v>
      </c>
      <c r="L33" s="61">
        <v>161021.36</v>
      </c>
      <c r="M33" s="61">
        <v>10448.12</v>
      </c>
      <c r="N33" s="61">
        <v>0</v>
      </c>
      <c r="O33" s="7"/>
      <c r="P33" s="7">
        <f>B33-M33-N33</f>
        <v>2669642.48</v>
      </c>
      <c r="Q33" s="7"/>
    </row>
    <row r="34" spans="1:17" ht="12.75">
      <c r="A34" s="53"/>
      <c r="B34" s="52"/>
      <c r="C34" s="239"/>
      <c r="D34" s="239"/>
      <c r="E34" s="239"/>
      <c r="F34" s="52"/>
      <c r="G34" s="239"/>
      <c r="H34" s="61"/>
      <c r="I34" s="285"/>
      <c r="J34" s="300"/>
      <c r="K34" s="285"/>
      <c r="L34" s="239"/>
      <c r="M34" s="239"/>
      <c r="N34" s="61"/>
      <c r="O34" s="7"/>
      <c r="P34" s="7"/>
      <c r="Q34" s="7"/>
    </row>
    <row r="35" spans="1:17" ht="12.75">
      <c r="A35" s="53" t="s">
        <v>33</v>
      </c>
      <c r="B35" s="52">
        <f>+C35+D35+E35+F35+M35+N35</f>
        <v>2667096.2199999997</v>
      </c>
      <c r="C35" s="61">
        <v>1398400.18</v>
      </c>
      <c r="D35" s="61">
        <v>210336.33999999997</v>
      </c>
      <c r="E35" s="61">
        <v>592514.61</v>
      </c>
      <c r="F35" s="52">
        <f>SUM(G35:L35)</f>
        <v>38406.51</v>
      </c>
      <c r="G35" s="91">
        <v>38406.51</v>
      </c>
      <c r="H35" s="91">
        <v>0</v>
      </c>
      <c r="I35" s="285">
        <v>0</v>
      </c>
      <c r="J35" s="300">
        <v>0</v>
      </c>
      <c r="K35" s="285">
        <v>0</v>
      </c>
      <c r="L35" s="61">
        <v>0</v>
      </c>
      <c r="M35" s="61">
        <v>427438.58</v>
      </c>
      <c r="N35" s="61">
        <v>0</v>
      </c>
      <c r="O35" s="7"/>
      <c r="P35" s="7">
        <f>B35-M35-N35</f>
        <v>2239657.6399999997</v>
      </c>
      <c r="Q35" s="7"/>
    </row>
    <row r="36" spans="1:17" ht="12.75">
      <c r="A36" s="53" t="s">
        <v>34</v>
      </c>
      <c r="B36" s="52">
        <f>+C36+D36+E36+F36+M36+N36</f>
        <v>9120357.42</v>
      </c>
      <c r="C36" s="61">
        <v>4772628.149999999</v>
      </c>
      <c r="D36" s="61">
        <v>3352589.68</v>
      </c>
      <c r="E36" s="61">
        <v>656856.93</v>
      </c>
      <c r="F36" s="52">
        <f>SUM(G36:L36)</f>
        <v>201543.46999999997</v>
      </c>
      <c r="G36" s="61">
        <v>126116.94</v>
      </c>
      <c r="H36" s="61">
        <v>0</v>
      </c>
      <c r="I36" s="285">
        <v>0</v>
      </c>
      <c r="J36" s="300">
        <v>0</v>
      </c>
      <c r="K36" s="285">
        <v>0</v>
      </c>
      <c r="L36" s="61">
        <v>75426.52999999998</v>
      </c>
      <c r="M36" s="61">
        <v>135713.57</v>
      </c>
      <c r="N36" s="61">
        <v>1025.62</v>
      </c>
      <c r="O36" s="7"/>
      <c r="P36" s="7">
        <f>B36-M36-N36</f>
        <v>8983618.23</v>
      </c>
      <c r="Q36" s="7"/>
    </row>
    <row r="37" spans="1:17" ht="12.75">
      <c r="A37" s="53" t="s">
        <v>35</v>
      </c>
      <c r="B37" s="52">
        <f>+C37+D37+E37+F37+M37+N37</f>
        <v>8021527.3</v>
      </c>
      <c r="C37" s="61">
        <v>418330.59</v>
      </c>
      <c r="D37" s="52">
        <v>7327964.54</v>
      </c>
      <c r="E37" s="61">
        <v>19209.55</v>
      </c>
      <c r="F37" s="52">
        <f>SUM(G37:L37)</f>
        <v>190854.29</v>
      </c>
      <c r="G37" s="61">
        <v>190854.29</v>
      </c>
      <c r="H37" s="61">
        <v>0</v>
      </c>
      <c r="I37" s="285">
        <v>0</v>
      </c>
      <c r="J37" s="300">
        <v>0</v>
      </c>
      <c r="K37" s="285">
        <v>0</v>
      </c>
      <c r="L37" s="61">
        <v>0</v>
      </c>
      <c r="M37" s="61">
        <v>65168.33</v>
      </c>
      <c r="N37" s="61">
        <v>0</v>
      </c>
      <c r="O37" s="7"/>
      <c r="P37" s="7">
        <f>B37-M37-N37</f>
        <v>7956358.97</v>
      </c>
      <c r="Q37" s="7"/>
    </row>
    <row r="38" spans="1:17" ht="12.75">
      <c r="A38" s="55" t="s">
        <v>36</v>
      </c>
      <c r="B38" s="56">
        <f>+C38+D38+E38+F38+M38+N38</f>
        <v>5488278.51</v>
      </c>
      <c r="C38" s="56">
        <v>292098.89</v>
      </c>
      <c r="D38" s="56">
        <v>5095150.34</v>
      </c>
      <c r="E38" s="56">
        <v>17248.48</v>
      </c>
      <c r="F38" s="56">
        <f>SUM(G38:L38)</f>
        <v>82780.8</v>
      </c>
      <c r="G38" s="56">
        <v>73762</v>
      </c>
      <c r="H38" s="56">
        <v>0</v>
      </c>
      <c r="I38" s="303">
        <v>0</v>
      </c>
      <c r="J38" s="304">
        <v>0</v>
      </c>
      <c r="K38" s="56">
        <v>38</v>
      </c>
      <c r="L38" s="56">
        <v>8980.8</v>
      </c>
      <c r="M38" s="56">
        <v>1000</v>
      </c>
      <c r="N38" s="56">
        <v>0</v>
      </c>
      <c r="O38" s="7"/>
      <c r="P38" s="7">
        <f>B38-M38-N38</f>
        <v>5487278.51</v>
      </c>
      <c r="Q38" s="7"/>
    </row>
    <row r="39" spans="1:14" ht="12.75">
      <c r="A39" s="53"/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61"/>
      <c r="N39" s="52"/>
    </row>
    <row r="40" spans="1:14" ht="12.75">
      <c r="A40" s="53"/>
      <c r="B40" s="23"/>
      <c r="C40" s="52"/>
      <c r="D40" s="52"/>
      <c r="E40" s="52"/>
      <c r="F40" s="52"/>
      <c r="G40" s="52"/>
      <c r="H40" s="52"/>
      <c r="I40" s="52"/>
      <c r="J40" s="52"/>
      <c r="K40" s="61"/>
      <c r="L40" s="52"/>
      <c r="M40" s="52"/>
      <c r="N40" s="52"/>
    </row>
    <row r="41" spans="1:14" ht="12.75">
      <c r="A41" s="53"/>
      <c r="B41" s="2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2.75">
      <c r="A42" s="53"/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3:14" ht="12.75"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52"/>
      <c r="N43" s="196"/>
    </row>
    <row r="44" spans="3:14" ht="12.75"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</row>
    <row r="45" spans="3:14" ht="12.75"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</row>
    <row r="46" spans="3:14" ht="12.75"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</row>
  </sheetData>
  <sheetProtection password="CAF5" sheet="1" objects="1" scenarios="1"/>
  <mergeCells count="3">
    <mergeCell ref="F5:L5"/>
    <mergeCell ref="A3:N3"/>
    <mergeCell ref="A1:N1"/>
  </mergeCells>
  <printOptions horizontalCentered="1"/>
  <pageMargins left="0.43" right="0.47" top="0.88" bottom="0.82" header="0.67" footer="0.5"/>
  <pageSetup fitToHeight="1" fitToWidth="1" horizontalDpi="600" verticalDpi="600" orientation="landscape" scale="74" r:id="rId1"/>
  <headerFooter alignWithMargins="0">
    <oddFooter>&amp;L&amp;"Lucida Sans,Italic"&amp;9MSDE-LFRO  09/ 2010&amp;C- &amp;P -&amp;R&amp;"Lucida Sans,Italic"&amp;9Selected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4.8515625" style="199" bestFit="1" customWidth="1"/>
    <col min="2" max="2" width="13.57421875" style="199" customWidth="1"/>
    <col min="3" max="3" width="13.421875" style="199" customWidth="1"/>
    <col min="4" max="4" width="15.00390625" style="199" customWidth="1"/>
    <col min="5" max="5" width="13.7109375" style="199" customWidth="1"/>
    <col min="6" max="6" width="12.28125" style="209" customWidth="1"/>
    <col min="7" max="7" width="13.57421875" style="199" customWidth="1"/>
    <col min="8" max="8" width="13.8515625" style="199" customWidth="1"/>
    <col min="9" max="9" width="12.00390625" style="199" customWidth="1"/>
    <col min="10" max="10" width="10.57421875" style="199" customWidth="1"/>
    <col min="11" max="11" width="2.00390625" style="199" customWidth="1"/>
    <col min="12" max="12" width="13.28125" style="199" customWidth="1"/>
    <col min="13" max="13" width="13.421875" style="199" bestFit="1" customWidth="1"/>
    <col min="14" max="14" width="12.140625" style="199" customWidth="1"/>
    <col min="15" max="16" width="12.140625" style="168" customWidth="1"/>
    <col min="17" max="17" width="11.57421875" style="168" customWidth="1"/>
    <col min="18" max="18" width="6.57421875" style="85" customWidth="1"/>
    <col min="19" max="19" width="20.28125" style="0" customWidth="1"/>
    <col min="20" max="20" width="18.421875" style="0" customWidth="1"/>
    <col min="21" max="21" width="4.8515625" style="0" customWidth="1"/>
  </cols>
  <sheetData>
    <row r="1" spans="1:18" ht="12.75">
      <c r="A1" s="330" t="s">
        <v>138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26"/>
    </row>
    <row r="2" spans="1:18" ht="12.75">
      <c r="A2" s="61"/>
      <c r="B2" s="61"/>
      <c r="C2" s="61"/>
      <c r="D2" s="61"/>
      <c r="E2" s="61"/>
      <c r="F2" s="142"/>
      <c r="G2" s="61"/>
      <c r="H2" s="61"/>
      <c r="I2" s="61"/>
      <c r="J2" s="61"/>
      <c r="K2" s="61"/>
      <c r="L2" s="61"/>
      <c r="M2" s="61"/>
      <c r="N2" s="61"/>
      <c r="O2" s="52"/>
      <c r="P2" s="52"/>
      <c r="Q2" s="52"/>
      <c r="R2" s="23"/>
    </row>
    <row r="3" spans="1:18" ht="12.75">
      <c r="A3" s="330" t="s">
        <v>289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26"/>
    </row>
    <row r="4" spans="1:36" ht="13.5" thickBot="1">
      <c r="A4" s="105"/>
      <c r="B4" s="105"/>
      <c r="C4" s="105"/>
      <c r="D4" s="105"/>
      <c r="E4" s="105"/>
      <c r="F4" s="2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177"/>
      <c r="B5" s="328" t="s">
        <v>79</v>
      </c>
      <c r="C5" s="328"/>
      <c r="D5" s="328"/>
      <c r="E5" s="328"/>
      <c r="F5" s="328"/>
      <c r="G5" s="328"/>
      <c r="H5" s="328"/>
      <c r="I5" s="328"/>
      <c r="J5" s="328"/>
      <c r="K5" s="61"/>
      <c r="L5" s="328" t="s">
        <v>80</v>
      </c>
      <c r="M5" s="328"/>
      <c r="N5" s="328"/>
      <c r="O5" s="328"/>
      <c r="P5" s="328"/>
      <c r="Q5" s="328"/>
      <c r="R5" s="26"/>
      <c r="S5" s="166">
        <v>40428</v>
      </c>
      <c r="T5" s="166">
        <v>40428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0" ht="12.75">
      <c r="A6" s="60" t="s">
        <v>37</v>
      </c>
      <c r="B6" s="177" t="s">
        <v>11</v>
      </c>
      <c r="C6" s="177" t="s">
        <v>0</v>
      </c>
      <c r="D6" s="177"/>
      <c r="E6" s="177" t="s">
        <v>5</v>
      </c>
      <c r="F6" s="345" t="s">
        <v>70</v>
      </c>
      <c r="G6" s="345"/>
      <c r="H6" s="345"/>
      <c r="I6" s="345"/>
      <c r="J6" s="177"/>
      <c r="K6" s="60"/>
      <c r="L6" s="177" t="s">
        <v>11</v>
      </c>
      <c r="M6" s="177" t="s">
        <v>0</v>
      </c>
      <c r="N6" s="177"/>
      <c r="O6" s="177" t="s">
        <v>5</v>
      </c>
      <c r="P6" s="177"/>
      <c r="Q6" s="177"/>
      <c r="R6" s="26"/>
      <c r="S6" s="144" t="s">
        <v>248</v>
      </c>
      <c r="T6" s="144" t="s">
        <v>249</v>
      </c>
    </row>
    <row r="7" spans="1:20" ht="12.75">
      <c r="A7" s="60" t="s">
        <v>38</v>
      </c>
      <c r="B7" s="177" t="s">
        <v>76</v>
      </c>
      <c r="C7" s="177" t="s">
        <v>1</v>
      </c>
      <c r="D7" s="177" t="s">
        <v>3</v>
      </c>
      <c r="E7" s="177" t="s">
        <v>1</v>
      </c>
      <c r="F7" s="346" t="s">
        <v>231</v>
      </c>
      <c r="G7" s="177" t="s">
        <v>211</v>
      </c>
      <c r="H7" s="177" t="s">
        <v>7</v>
      </c>
      <c r="I7" s="177"/>
      <c r="J7" s="177" t="s">
        <v>7</v>
      </c>
      <c r="K7" s="60"/>
      <c r="L7" s="177" t="s">
        <v>78</v>
      </c>
      <c r="M7" s="177" t="s">
        <v>1</v>
      </c>
      <c r="N7" s="177" t="s">
        <v>3</v>
      </c>
      <c r="O7" s="177" t="s">
        <v>1</v>
      </c>
      <c r="P7" s="177" t="s">
        <v>7</v>
      </c>
      <c r="Q7" s="177"/>
      <c r="R7" s="26"/>
      <c r="S7" s="144" t="s">
        <v>245</v>
      </c>
      <c r="T7" s="144" t="s">
        <v>245</v>
      </c>
    </row>
    <row r="8" spans="1:20" ht="13.5" thickBot="1">
      <c r="A8" s="106" t="s">
        <v>39</v>
      </c>
      <c r="B8" s="107" t="s">
        <v>77</v>
      </c>
      <c r="C8" s="107" t="s">
        <v>2</v>
      </c>
      <c r="D8" s="107" t="s">
        <v>4</v>
      </c>
      <c r="E8" s="107" t="s">
        <v>6</v>
      </c>
      <c r="F8" s="347"/>
      <c r="G8" s="107" t="s">
        <v>4</v>
      </c>
      <c r="H8" s="107" t="s">
        <v>8</v>
      </c>
      <c r="I8" s="107" t="s">
        <v>9</v>
      </c>
      <c r="J8" s="107" t="s">
        <v>10</v>
      </c>
      <c r="K8" s="60"/>
      <c r="L8" s="107" t="s">
        <v>77</v>
      </c>
      <c r="M8" s="107" t="s">
        <v>2</v>
      </c>
      <c r="N8" s="107" t="s">
        <v>4</v>
      </c>
      <c r="O8" s="107" t="s">
        <v>6</v>
      </c>
      <c r="P8" s="107" t="s">
        <v>8</v>
      </c>
      <c r="Q8" s="107" t="s">
        <v>9</v>
      </c>
      <c r="R8" s="26"/>
      <c r="S8" s="67" t="s">
        <v>246</v>
      </c>
      <c r="T8" s="67" t="s">
        <v>246</v>
      </c>
    </row>
    <row r="9" spans="1:20" s="10" customFormat="1" ht="12.75">
      <c r="A9" s="60" t="s">
        <v>13</v>
      </c>
      <c r="B9" s="187">
        <f aca="true" t="shared" si="0" ref="B9:J9">SUM(B11:B38)</f>
        <v>734376819.6700001</v>
      </c>
      <c r="C9" s="187">
        <f t="shared" si="0"/>
        <v>340343091.92999995</v>
      </c>
      <c r="D9" s="187">
        <f t="shared" si="0"/>
        <v>54832920.980000004</v>
      </c>
      <c r="E9" s="187">
        <f t="shared" si="0"/>
        <v>23194068.509999994</v>
      </c>
      <c r="F9" s="205">
        <f t="shared" si="0"/>
        <v>52428486.77999999</v>
      </c>
      <c r="G9" s="187">
        <f t="shared" si="0"/>
        <v>193412895.34000003</v>
      </c>
      <c r="H9" s="187">
        <f t="shared" si="0"/>
        <v>61816249.77</v>
      </c>
      <c r="I9" s="187">
        <f t="shared" si="0"/>
        <v>8044995.3599999985</v>
      </c>
      <c r="J9" s="187">
        <f t="shared" si="0"/>
        <v>304111</v>
      </c>
      <c r="K9" s="187"/>
      <c r="L9" s="187">
        <f aca="true" t="shared" si="1" ref="L9:T9">SUM(L11:L38)</f>
        <v>224436143.03</v>
      </c>
      <c r="M9" s="187">
        <f t="shared" si="1"/>
        <v>111817888.06999998</v>
      </c>
      <c r="N9" s="187">
        <f t="shared" si="1"/>
        <v>67772040.25</v>
      </c>
      <c r="O9" s="187">
        <f t="shared" si="1"/>
        <v>33391996.099999994</v>
      </c>
      <c r="P9" s="187">
        <f t="shared" si="1"/>
        <v>2991319.1599999997</v>
      </c>
      <c r="Q9" s="187">
        <f t="shared" si="1"/>
        <v>8462899.450000001</v>
      </c>
      <c r="R9" s="43"/>
      <c r="S9" s="62">
        <f t="shared" si="1"/>
        <v>726027713.3100002</v>
      </c>
      <c r="T9" s="62">
        <f t="shared" si="1"/>
        <v>215973243.58</v>
      </c>
    </row>
    <row r="10" spans="1:18" ht="12.75">
      <c r="A10" s="60"/>
      <c r="B10" s="61"/>
      <c r="C10" s="61"/>
      <c r="D10" s="61"/>
      <c r="E10" s="61"/>
      <c r="F10" s="142"/>
      <c r="G10" s="61"/>
      <c r="H10" s="61"/>
      <c r="I10" s="61"/>
      <c r="J10" s="61"/>
      <c r="K10" s="60"/>
      <c r="L10" s="60"/>
      <c r="M10" s="61"/>
      <c r="N10" s="61"/>
      <c r="O10" s="61"/>
      <c r="P10" s="61"/>
      <c r="Q10" s="61"/>
      <c r="R10" s="24"/>
    </row>
    <row r="11" spans="1:20" s="98" customFormat="1" ht="12.75">
      <c r="A11" s="60" t="s">
        <v>14</v>
      </c>
      <c r="B11" s="61">
        <f aca="true" t="shared" si="2" ref="B11:B38">SUM(C11:J11)</f>
        <v>8832504.07</v>
      </c>
      <c r="C11" s="52">
        <v>4755389.74</v>
      </c>
      <c r="D11" s="61">
        <v>187254.12</v>
      </c>
      <c r="E11" s="61">
        <v>515154.35</v>
      </c>
      <c r="F11" s="142">
        <v>0</v>
      </c>
      <c r="G11" s="61">
        <v>0</v>
      </c>
      <c r="H11" s="61">
        <v>2643877.9</v>
      </c>
      <c r="I11" s="61">
        <v>430827.96</v>
      </c>
      <c r="J11" s="61">
        <v>300000</v>
      </c>
      <c r="K11" s="239"/>
      <c r="L11" s="60">
        <f>SUM(M11:Q11)</f>
        <v>1778879.1500000001</v>
      </c>
      <c r="M11" s="52">
        <v>1073823.45</v>
      </c>
      <c r="N11" s="61">
        <v>139442.57</v>
      </c>
      <c r="O11" s="61">
        <v>461414.28</v>
      </c>
      <c r="P11" s="61">
        <v>2791.27</v>
      </c>
      <c r="Q11" s="61">
        <v>101407.58</v>
      </c>
      <c r="R11" s="61"/>
      <c r="S11" s="16">
        <f>B11-I11-J11</f>
        <v>8101676.109999999</v>
      </c>
      <c r="T11" s="16">
        <f>L11-Q11</f>
        <v>1677471.57</v>
      </c>
    </row>
    <row r="12" spans="1:20" ht="12.75">
      <c r="A12" s="60" t="s">
        <v>15</v>
      </c>
      <c r="B12" s="61">
        <f t="shared" si="2"/>
        <v>62983541.39</v>
      </c>
      <c r="C12" s="61">
        <v>31173291.93</v>
      </c>
      <c r="D12" s="61">
        <v>1642000</v>
      </c>
      <c r="E12" s="61">
        <v>1566940.9700000002</v>
      </c>
      <c r="F12" s="142">
        <v>3959247.3000000003</v>
      </c>
      <c r="G12" s="61">
        <v>24253188.99</v>
      </c>
      <c r="H12" s="61">
        <v>5267.5</v>
      </c>
      <c r="I12" s="61">
        <v>383604.69999999995</v>
      </c>
      <c r="J12" s="61">
        <v>0</v>
      </c>
      <c r="K12" s="239"/>
      <c r="L12" s="60">
        <f>SUM(M12:Q12)</f>
        <v>12219611.35</v>
      </c>
      <c r="M12" s="61">
        <v>7078067.7</v>
      </c>
      <c r="N12" s="61">
        <v>1800274</v>
      </c>
      <c r="O12" s="61">
        <v>3281248</v>
      </c>
      <c r="P12" s="52">
        <v>5116</v>
      </c>
      <c r="Q12" s="91">
        <v>54905.65</v>
      </c>
      <c r="R12" s="42"/>
      <c r="S12" s="16">
        <f>B12-I12-J12</f>
        <v>62599936.69</v>
      </c>
      <c r="T12" s="16">
        <f>L12-Q12</f>
        <v>12164705.7</v>
      </c>
    </row>
    <row r="13" spans="1:20" s="98" customFormat="1" ht="12.75">
      <c r="A13" s="61" t="s">
        <v>16</v>
      </c>
      <c r="B13" s="61">
        <f t="shared" si="2"/>
        <v>72702123.05999999</v>
      </c>
      <c r="C13" s="61">
        <v>34271157.29</v>
      </c>
      <c r="D13" s="61">
        <v>5459543.3</v>
      </c>
      <c r="E13" s="61">
        <v>2608830.4499999997</v>
      </c>
      <c r="F13" s="142">
        <v>2535684.53</v>
      </c>
      <c r="G13" s="61">
        <v>27279481.73</v>
      </c>
      <c r="H13" s="61">
        <v>1486.19</v>
      </c>
      <c r="I13" s="61">
        <v>545939.5700000001</v>
      </c>
      <c r="J13" s="61">
        <v>0</v>
      </c>
      <c r="K13" s="239"/>
      <c r="L13" s="60">
        <f>SUM(M13:Q13)</f>
        <v>19450437.95</v>
      </c>
      <c r="M13" s="61">
        <v>3526835.02</v>
      </c>
      <c r="N13" s="61">
        <v>15303165.96</v>
      </c>
      <c r="O13" s="61">
        <v>576471.45</v>
      </c>
      <c r="P13" s="61">
        <v>43783.57</v>
      </c>
      <c r="Q13" s="91">
        <v>181.95</v>
      </c>
      <c r="R13" s="42"/>
      <c r="S13" s="16">
        <f>B13-I13-J13</f>
        <v>72156183.49</v>
      </c>
      <c r="T13" s="16">
        <f>L13-Q13</f>
        <v>19450256</v>
      </c>
    </row>
    <row r="14" spans="1:20" ht="12.75">
      <c r="A14" s="61" t="s">
        <v>17</v>
      </c>
      <c r="B14" s="61">
        <f t="shared" si="2"/>
        <v>87382431.11</v>
      </c>
      <c r="C14" s="61">
        <v>37945792</v>
      </c>
      <c r="D14" s="61">
        <v>8175570.11</v>
      </c>
      <c r="E14" s="61">
        <v>2864261</v>
      </c>
      <c r="F14" s="142">
        <v>5848831</v>
      </c>
      <c r="G14" s="61">
        <v>31305042</v>
      </c>
      <c r="H14" s="61">
        <v>11132</v>
      </c>
      <c r="I14" s="61">
        <v>1231803</v>
      </c>
      <c r="J14" s="61">
        <v>0</v>
      </c>
      <c r="K14" s="239"/>
      <c r="L14" s="60">
        <f>SUM(M14:Q14)</f>
        <v>28343634</v>
      </c>
      <c r="M14" s="61">
        <v>12017030</v>
      </c>
      <c r="N14" s="61">
        <v>10480826</v>
      </c>
      <c r="O14" s="61">
        <v>4190394</v>
      </c>
      <c r="P14" s="61">
        <v>198609</v>
      </c>
      <c r="Q14" s="91">
        <v>1456775</v>
      </c>
      <c r="R14" s="42"/>
      <c r="S14" s="16">
        <f>B14-I14-J14</f>
        <v>86150628.11</v>
      </c>
      <c r="T14" s="16">
        <f>L14-Q14</f>
        <v>26886859</v>
      </c>
    </row>
    <row r="15" spans="1:20" ht="12.75">
      <c r="A15" s="61" t="s">
        <v>18</v>
      </c>
      <c r="B15" s="61">
        <f t="shared" si="2"/>
        <v>16202369.56</v>
      </c>
      <c r="C15" s="61">
        <v>7489556.8100000005</v>
      </c>
      <c r="D15" s="61">
        <v>846846.63</v>
      </c>
      <c r="E15" s="61">
        <v>893150.51</v>
      </c>
      <c r="F15" s="142">
        <v>0</v>
      </c>
      <c r="G15" s="61">
        <v>0</v>
      </c>
      <c r="H15" s="61">
        <v>6144404.91</v>
      </c>
      <c r="I15" s="61">
        <v>828410.7</v>
      </c>
      <c r="J15" s="61">
        <v>0</v>
      </c>
      <c r="K15" s="239"/>
      <c r="L15" s="60">
        <f>SUM(M15:Q15)</f>
        <v>3115824.43</v>
      </c>
      <c r="M15" s="61">
        <v>2159876.55</v>
      </c>
      <c r="N15" s="61">
        <v>242169.56</v>
      </c>
      <c r="O15" s="61">
        <v>687300.93</v>
      </c>
      <c r="P15" s="61">
        <v>6208.66</v>
      </c>
      <c r="Q15" s="91">
        <v>20268.73</v>
      </c>
      <c r="R15" s="42"/>
      <c r="S15" s="16">
        <f>B15-I15-J15</f>
        <v>15373958.860000001</v>
      </c>
      <c r="T15" s="16">
        <f>L15-Q15</f>
        <v>3095555.7</v>
      </c>
    </row>
    <row r="16" spans="1:18" ht="12.75">
      <c r="A16" s="61"/>
      <c r="B16" s="61"/>
      <c r="C16" s="239"/>
      <c r="D16" s="239"/>
      <c r="E16" s="239"/>
      <c r="F16" s="258"/>
      <c r="G16" s="239"/>
      <c r="H16" s="239"/>
      <c r="I16" s="239"/>
      <c r="J16" s="61"/>
      <c r="K16" s="239"/>
      <c r="L16" s="60"/>
      <c r="M16" s="239"/>
      <c r="N16" s="239"/>
      <c r="O16" s="239"/>
      <c r="P16" s="239"/>
      <c r="Q16" s="251"/>
      <c r="R16" s="42"/>
    </row>
    <row r="17" spans="1:20" ht="12.75">
      <c r="A17" s="61" t="s">
        <v>19</v>
      </c>
      <c r="B17" s="61">
        <f t="shared" si="2"/>
        <v>3648361.7100000004</v>
      </c>
      <c r="C17" s="61">
        <v>1392714.17</v>
      </c>
      <c r="D17" s="61">
        <v>378585.76999999996</v>
      </c>
      <c r="E17" s="61">
        <v>200143.03</v>
      </c>
      <c r="F17" s="142">
        <v>111840.18000000001</v>
      </c>
      <c r="G17" s="61">
        <v>1530550.51</v>
      </c>
      <c r="H17" s="61">
        <v>2305.85</v>
      </c>
      <c r="I17" s="61">
        <v>32222.2</v>
      </c>
      <c r="J17" s="61">
        <v>0</v>
      </c>
      <c r="K17" s="239"/>
      <c r="L17" s="60">
        <f>SUM(M17:Q17)</f>
        <v>699005.7499999999</v>
      </c>
      <c r="M17" s="61">
        <v>415514.06</v>
      </c>
      <c r="N17" s="61">
        <v>144621.28</v>
      </c>
      <c r="O17" s="61">
        <v>85466.45</v>
      </c>
      <c r="P17" s="61">
        <v>6748.47</v>
      </c>
      <c r="Q17" s="91">
        <v>46655.49</v>
      </c>
      <c r="R17" s="42"/>
      <c r="S17" s="16">
        <f>B17-I17-J17</f>
        <v>3616139.5100000002</v>
      </c>
      <c r="T17" s="16">
        <f>L17-Q17</f>
        <v>652350.2599999999</v>
      </c>
    </row>
    <row r="18" spans="1:20" ht="12.75">
      <c r="A18" s="61" t="s">
        <v>20</v>
      </c>
      <c r="B18" s="61">
        <f t="shared" si="2"/>
        <v>24698292.630000003</v>
      </c>
      <c r="C18" s="61">
        <v>11216156.06</v>
      </c>
      <c r="D18" s="61">
        <v>3130090.29</v>
      </c>
      <c r="E18" s="61">
        <v>643452.94</v>
      </c>
      <c r="F18" s="142">
        <v>1218106.77</v>
      </c>
      <c r="G18" s="61">
        <v>7834368.86</v>
      </c>
      <c r="H18" s="61">
        <v>117993.92</v>
      </c>
      <c r="I18" s="61">
        <v>538123.79</v>
      </c>
      <c r="J18" s="61">
        <v>0</v>
      </c>
      <c r="K18" s="239"/>
      <c r="L18" s="60">
        <f>SUM(M18:Q18)</f>
        <v>7054599.2</v>
      </c>
      <c r="M18" s="61">
        <v>3137036.36</v>
      </c>
      <c r="N18" s="61">
        <v>1602678.12</v>
      </c>
      <c r="O18" s="61">
        <v>1347322.88</v>
      </c>
      <c r="P18" s="61">
        <v>178000.71</v>
      </c>
      <c r="Q18" s="91">
        <v>789561.13</v>
      </c>
      <c r="R18" s="42"/>
      <c r="S18" s="16">
        <f>B18-I18-J18</f>
        <v>24160168.840000004</v>
      </c>
      <c r="T18" s="16">
        <f>L18-Q18</f>
        <v>6265038.07</v>
      </c>
    </row>
    <row r="19" spans="1:20" ht="12.75">
      <c r="A19" s="61" t="s">
        <v>21</v>
      </c>
      <c r="B19" s="61">
        <f t="shared" si="2"/>
        <v>11455733.57</v>
      </c>
      <c r="C19" s="61">
        <v>5460498.16</v>
      </c>
      <c r="D19" s="61">
        <v>433298.01</v>
      </c>
      <c r="E19" s="61">
        <v>272507.99</v>
      </c>
      <c r="F19" s="142">
        <v>3767557.94</v>
      </c>
      <c r="G19" s="61">
        <v>1489772.82</v>
      </c>
      <c r="H19" s="61">
        <v>0</v>
      </c>
      <c r="I19" s="61">
        <v>32098.649999999998</v>
      </c>
      <c r="J19" s="61">
        <v>0</v>
      </c>
      <c r="K19" s="239"/>
      <c r="L19" s="60">
        <f>SUM(M19:Q19)</f>
        <v>3870993.05</v>
      </c>
      <c r="M19" s="61">
        <v>2510898.88</v>
      </c>
      <c r="N19" s="61">
        <v>452085.81</v>
      </c>
      <c r="O19" s="61">
        <v>564358.59</v>
      </c>
      <c r="P19" s="61">
        <v>35013.13</v>
      </c>
      <c r="Q19" s="91">
        <v>308636.64</v>
      </c>
      <c r="R19" s="42"/>
      <c r="S19" s="16">
        <f>B19-I19-J19</f>
        <v>11423634.92</v>
      </c>
      <c r="T19" s="16">
        <f>L19-Q19</f>
        <v>3562356.4099999997</v>
      </c>
    </row>
    <row r="20" spans="1:20" ht="12.75">
      <c r="A20" s="61" t="s">
        <v>22</v>
      </c>
      <c r="B20" s="61">
        <f t="shared" si="2"/>
        <v>21961210.069999997</v>
      </c>
      <c r="C20" s="61">
        <v>9519399.92</v>
      </c>
      <c r="D20" s="61">
        <v>2078936.69</v>
      </c>
      <c r="E20" s="61">
        <v>963399.3300000001</v>
      </c>
      <c r="F20" s="142">
        <v>1433377.15</v>
      </c>
      <c r="G20" s="61">
        <v>7576849.49</v>
      </c>
      <c r="H20" s="61">
        <v>155</v>
      </c>
      <c r="I20" s="61">
        <v>389092.49</v>
      </c>
      <c r="J20" s="61">
        <v>0</v>
      </c>
      <c r="K20" s="239"/>
      <c r="L20" s="60">
        <f>SUM(M20:Q20)</f>
        <v>8497118.65</v>
      </c>
      <c r="M20" s="61">
        <v>3436599.56</v>
      </c>
      <c r="N20" s="61">
        <v>3483158.83</v>
      </c>
      <c r="O20" s="61">
        <v>1230976.21</v>
      </c>
      <c r="P20" s="61">
        <v>2000.32</v>
      </c>
      <c r="Q20" s="91">
        <v>344383.73</v>
      </c>
      <c r="R20" s="42"/>
      <c r="S20" s="16">
        <f>B20-I20-J20</f>
        <v>21572117.58</v>
      </c>
      <c r="T20" s="16">
        <f>L20-Q20</f>
        <v>8152734.92</v>
      </c>
    </row>
    <row r="21" spans="1:20" ht="12.75">
      <c r="A21" s="61" t="s">
        <v>23</v>
      </c>
      <c r="B21" s="61">
        <f t="shared" si="2"/>
        <v>3591964.56</v>
      </c>
      <c r="C21" s="61">
        <v>1496999.42</v>
      </c>
      <c r="D21" s="61">
        <v>266027.98</v>
      </c>
      <c r="E21" s="61">
        <v>170303.64</v>
      </c>
      <c r="F21" s="142">
        <v>91140.05</v>
      </c>
      <c r="G21" s="61">
        <v>1516404.59</v>
      </c>
      <c r="H21" s="61">
        <v>5293.87</v>
      </c>
      <c r="I21" s="61">
        <v>45795.01</v>
      </c>
      <c r="J21" s="61">
        <v>0</v>
      </c>
      <c r="K21" s="239"/>
      <c r="L21" s="60">
        <f>SUM(M21:Q21)</f>
        <v>831102.78</v>
      </c>
      <c r="M21" s="61">
        <v>377440.4</v>
      </c>
      <c r="N21" s="52">
        <v>230492.19</v>
      </c>
      <c r="O21" s="61">
        <v>152368.30000000002</v>
      </c>
      <c r="P21" s="61">
        <v>5155.94</v>
      </c>
      <c r="Q21" s="91">
        <v>65645.95</v>
      </c>
      <c r="R21" s="42"/>
      <c r="S21" s="16">
        <f>B21-I21-J21</f>
        <v>3546169.5500000003</v>
      </c>
      <c r="T21" s="16">
        <f>L21-Q21</f>
        <v>765456.8300000001</v>
      </c>
    </row>
    <row r="22" spans="1:18" ht="12.75">
      <c r="A22" s="61"/>
      <c r="B22" s="61"/>
      <c r="C22" s="239"/>
      <c r="D22" s="239"/>
      <c r="E22" s="239"/>
      <c r="F22" s="258"/>
      <c r="G22" s="239"/>
      <c r="H22" s="239"/>
      <c r="I22" s="239"/>
      <c r="J22" s="61"/>
      <c r="K22" s="239"/>
      <c r="L22" s="60"/>
      <c r="M22" s="239"/>
      <c r="N22" s="239"/>
      <c r="O22" s="239"/>
      <c r="P22" s="239"/>
      <c r="Q22" s="251"/>
      <c r="R22" s="42"/>
    </row>
    <row r="23" spans="1:20" ht="12.75">
      <c r="A23" s="61" t="s">
        <v>24</v>
      </c>
      <c r="B23" s="61">
        <f t="shared" si="2"/>
        <v>34381513.300000004</v>
      </c>
      <c r="C23" s="61">
        <v>15389784.44</v>
      </c>
      <c r="D23" s="61">
        <v>3403767.11</v>
      </c>
      <c r="E23" s="61">
        <v>1662764.34</v>
      </c>
      <c r="F23" s="142">
        <v>1416786.44</v>
      </c>
      <c r="G23" s="61">
        <v>12296198.79</v>
      </c>
      <c r="H23" s="61">
        <v>1240.5</v>
      </c>
      <c r="I23" s="61">
        <v>206860.68</v>
      </c>
      <c r="J23" s="61">
        <v>4111</v>
      </c>
      <c r="K23" s="239"/>
      <c r="L23" s="60">
        <f>SUM(M23:Q23)</f>
        <v>11081532.7</v>
      </c>
      <c r="M23" s="61">
        <v>7361440.37</v>
      </c>
      <c r="N23" s="52">
        <v>1251369.22</v>
      </c>
      <c r="O23" s="61">
        <v>2202505.19</v>
      </c>
      <c r="P23" s="61">
        <v>124149.87</v>
      </c>
      <c r="Q23" s="91">
        <v>142068.05</v>
      </c>
      <c r="R23" s="42"/>
      <c r="S23" s="16">
        <f>B23-I23-J23</f>
        <v>34170541.620000005</v>
      </c>
      <c r="T23" s="16">
        <f>L23-Q23</f>
        <v>10939464.649999999</v>
      </c>
    </row>
    <row r="24" spans="1:20" ht="12.75">
      <c r="A24" s="61" t="s">
        <v>25</v>
      </c>
      <c r="B24" s="61">
        <f t="shared" si="2"/>
        <v>4076796.6999999997</v>
      </c>
      <c r="C24" s="61">
        <v>1573945.46</v>
      </c>
      <c r="D24" s="61">
        <v>426679.82000000007</v>
      </c>
      <c r="E24" s="61">
        <v>150371.87</v>
      </c>
      <c r="F24" s="142">
        <v>130138.31999999999</v>
      </c>
      <c r="G24" s="61">
        <v>1442440.1600000001</v>
      </c>
      <c r="H24" s="61">
        <v>133004.63</v>
      </c>
      <c r="I24" s="61">
        <v>220216.44</v>
      </c>
      <c r="J24" s="61">
        <v>0</v>
      </c>
      <c r="K24" s="239"/>
      <c r="L24" s="60">
        <f>SUM(M24:Q24)</f>
        <v>807551.52</v>
      </c>
      <c r="M24" s="61">
        <v>373827.46</v>
      </c>
      <c r="N24" s="61">
        <v>204915.86</v>
      </c>
      <c r="O24" s="61">
        <v>175135.26</v>
      </c>
      <c r="P24" s="61">
        <v>17118.59</v>
      </c>
      <c r="Q24" s="91">
        <v>36554.35</v>
      </c>
      <c r="R24" s="42"/>
      <c r="S24" s="16">
        <f>B24-I24-J24</f>
        <v>3856580.26</v>
      </c>
      <c r="T24" s="16">
        <f>L24-Q24</f>
        <v>770997.17</v>
      </c>
    </row>
    <row r="25" spans="1:20" ht="12.75">
      <c r="A25" s="61" t="s">
        <v>26</v>
      </c>
      <c r="B25" s="61">
        <f t="shared" si="2"/>
        <v>29069510.31</v>
      </c>
      <c r="C25" s="61">
        <v>10770192.82</v>
      </c>
      <c r="D25" s="61">
        <v>1887135.19</v>
      </c>
      <c r="E25" s="52">
        <v>1053156.63</v>
      </c>
      <c r="F25" s="206">
        <v>14938986.9</v>
      </c>
      <c r="G25" s="61">
        <v>0</v>
      </c>
      <c r="H25" s="61">
        <v>0</v>
      </c>
      <c r="I25" s="61">
        <v>420038.77</v>
      </c>
      <c r="J25" s="61">
        <v>0</v>
      </c>
      <c r="K25" s="239"/>
      <c r="L25" s="60">
        <f>SUM(M25:Q25)</f>
        <v>10663678.85</v>
      </c>
      <c r="M25" s="61">
        <v>6649223.71</v>
      </c>
      <c r="N25" s="61">
        <v>2509837.7</v>
      </c>
      <c r="O25" s="61">
        <v>1284035.69</v>
      </c>
      <c r="P25" s="61">
        <v>41794.1</v>
      </c>
      <c r="Q25" s="91">
        <v>178787.65</v>
      </c>
      <c r="R25" s="42"/>
      <c r="S25" s="16">
        <f>B25-I25-J25</f>
        <v>28649471.54</v>
      </c>
      <c r="T25" s="16">
        <f>L25-Q25</f>
        <v>10484891.2</v>
      </c>
    </row>
    <row r="26" spans="1:20" ht="12.75">
      <c r="A26" s="61" t="s">
        <v>27</v>
      </c>
      <c r="B26" s="61">
        <f t="shared" si="2"/>
        <v>43298278</v>
      </c>
      <c r="C26" s="61">
        <v>18619383</v>
      </c>
      <c r="D26" s="61">
        <v>2056336</v>
      </c>
      <c r="E26" s="61">
        <v>1218996</v>
      </c>
      <c r="F26" s="142">
        <v>5503054</v>
      </c>
      <c r="G26" s="61">
        <v>15653840</v>
      </c>
      <c r="H26" s="61">
        <v>35027</v>
      </c>
      <c r="I26" s="61">
        <v>211642</v>
      </c>
      <c r="J26" s="61">
        <v>0</v>
      </c>
      <c r="K26" s="239"/>
      <c r="L26" s="60">
        <f>SUM(M26:Q26)</f>
        <v>22163114</v>
      </c>
      <c r="M26" s="61">
        <v>11239955</v>
      </c>
      <c r="N26" s="61">
        <v>5860864</v>
      </c>
      <c r="O26" s="61">
        <v>3541650</v>
      </c>
      <c r="P26" s="61">
        <v>54377</v>
      </c>
      <c r="Q26" s="91">
        <v>1466268</v>
      </c>
      <c r="R26" s="42"/>
      <c r="S26" s="16">
        <f>B26-I26-J26</f>
        <v>43086636</v>
      </c>
      <c r="T26" s="16">
        <f>L26-Q26</f>
        <v>20696846</v>
      </c>
    </row>
    <row r="27" spans="1:20" ht="12.75">
      <c r="A27" s="61" t="s">
        <v>28</v>
      </c>
      <c r="B27" s="61">
        <f t="shared" si="2"/>
        <v>2291553.89</v>
      </c>
      <c r="C27" s="61">
        <v>829412.86</v>
      </c>
      <c r="D27" s="61">
        <v>425590.6</v>
      </c>
      <c r="E27" s="61">
        <v>24428.05</v>
      </c>
      <c r="F27" s="142">
        <v>317.3</v>
      </c>
      <c r="G27" s="61">
        <v>984026.23</v>
      </c>
      <c r="H27" s="61">
        <v>27778.85</v>
      </c>
      <c r="I27" s="61">
        <v>0</v>
      </c>
      <c r="J27" s="61">
        <v>0</v>
      </c>
      <c r="K27" s="239"/>
      <c r="L27" s="60">
        <f>SUM(M27:Q27)</f>
        <v>598600.4700000001</v>
      </c>
      <c r="M27" s="61">
        <v>237513.44</v>
      </c>
      <c r="N27" s="61">
        <v>205543.81</v>
      </c>
      <c r="O27" s="61">
        <v>151408.56</v>
      </c>
      <c r="P27" s="61">
        <v>4134.66</v>
      </c>
      <c r="Q27" s="91"/>
      <c r="R27" s="42"/>
      <c r="S27" s="16">
        <f>B27-I27-J27</f>
        <v>2291553.89</v>
      </c>
      <c r="T27" s="16">
        <f>L27-Q27</f>
        <v>598600.4700000001</v>
      </c>
    </row>
    <row r="28" spans="1:18" ht="12.75">
      <c r="A28" s="61"/>
      <c r="B28" s="61"/>
      <c r="C28" s="239"/>
      <c r="D28" s="239"/>
      <c r="E28" s="239"/>
      <c r="F28" s="258"/>
      <c r="G28" s="239"/>
      <c r="H28" s="239"/>
      <c r="I28" s="239"/>
      <c r="J28" s="61"/>
      <c r="K28" s="239"/>
      <c r="L28" s="60"/>
      <c r="M28" s="239"/>
      <c r="N28" s="239"/>
      <c r="O28" s="239"/>
      <c r="P28" s="239"/>
      <c r="Q28" s="251"/>
      <c r="R28" s="42"/>
    </row>
    <row r="29" spans="1:20" ht="12.75">
      <c r="A29" s="60" t="s">
        <v>148</v>
      </c>
      <c r="B29" s="61">
        <f t="shared" si="2"/>
        <v>117093143.22999999</v>
      </c>
      <c r="C29" s="61">
        <v>63800715.699999996</v>
      </c>
      <c r="D29" s="61">
        <v>3814729.53</v>
      </c>
      <c r="E29" s="61">
        <v>2877310.54</v>
      </c>
      <c r="F29" s="202">
        <v>8517010.58</v>
      </c>
      <c r="G29" s="61">
        <v>37850314.13</v>
      </c>
      <c r="H29" s="61">
        <v>399</v>
      </c>
      <c r="I29" s="61">
        <v>232663.75</v>
      </c>
      <c r="J29" s="61">
        <v>0</v>
      </c>
      <c r="K29" s="239"/>
      <c r="L29" s="60">
        <f>SUM(M29:Q29)</f>
        <v>35247394.279999994</v>
      </c>
      <c r="M29" s="61">
        <v>23911718.88</v>
      </c>
      <c r="N29" s="61">
        <v>4425914.029999999</v>
      </c>
      <c r="O29" s="61">
        <v>3140017.68</v>
      </c>
      <c r="P29" s="61">
        <v>1166466.48</v>
      </c>
      <c r="Q29" s="91">
        <v>2603277.21</v>
      </c>
      <c r="R29" s="42"/>
      <c r="S29" s="16">
        <f>B29-I29-J29</f>
        <v>116860479.47999999</v>
      </c>
      <c r="T29" s="16">
        <f>L29-Q29</f>
        <v>32644117.069999993</v>
      </c>
    </row>
    <row r="30" spans="1:20" ht="12.75">
      <c r="A30" s="61" t="s">
        <v>29</v>
      </c>
      <c r="B30" s="61">
        <f t="shared" si="2"/>
        <v>128192292.42999999</v>
      </c>
      <c r="C30" s="61">
        <v>57735139.75</v>
      </c>
      <c r="D30" s="61">
        <v>15429059.16</v>
      </c>
      <c r="E30" s="61">
        <v>2300646.77</v>
      </c>
      <c r="F30" s="202">
        <v>0</v>
      </c>
      <c r="G30" s="61">
        <v>0</v>
      </c>
      <c r="H30" s="61">
        <v>52560868.620000005</v>
      </c>
      <c r="I30" s="61">
        <v>166578.13</v>
      </c>
      <c r="J30" s="61">
        <v>0</v>
      </c>
      <c r="K30" s="239"/>
      <c r="L30" s="60">
        <f>SUM(M30:Q30)</f>
        <v>33498179.33</v>
      </c>
      <c r="M30" s="61">
        <v>18684238.18</v>
      </c>
      <c r="N30" s="61">
        <v>7029516.65</v>
      </c>
      <c r="O30" s="61">
        <v>6610554.98</v>
      </c>
      <c r="P30" s="61">
        <v>940486.03</v>
      </c>
      <c r="Q30" s="91">
        <v>233383.49</v>
      </c>
      <c r="R30" s="42"/>
      <c r="S30" s="16">
        <f>B30-I30-J30</f>
        <v>128025714.3</v>
      </c>
      <c r="T30" s="16">
        <f>L30-Q30</f>
        <v>33264795.84</v>
      </c>
    </row>
    <row r="31" spans="1:20" ht="12.75">
      <c r="A31" s="61" t="s">
        <v>30</v>
      </c>
      <c r="B31" s="61">
        <f t="shared" si="2"/>
        <v>6379859.4799999995</v>
      </c>
      <c r="C31" s="61">
        <v>2614066.1799999997</v>
      </c>
      <c r="D31" s="61">
        <v>482647.25</v>
      </c>
      <c r="E31" s="61">
        <v>295747.55</v>
      </c>
      <c r="F31" s="202">
        <v>502321.5</v>
      </c>
      <c r="G31" s="61">
        <v>2474012.05</v>
      </c>
      <c r="H31" s="61">
        <v>63</v>
      </c>
      <c r="I31" s="61">
        <v>11001.95</v>
      </c>
      <c r="J31" s="61">
        <v>0</v>
      </c>
      <c r="K31" s="239"/>
      <c r="L31" s="60">
        <f>SUM(M31:Q31)</f>
        <v>1567610.05</v>
      </c>
      <c r="M31" s="61">
        <v>566342.36</v>
      </c>
      <c r="N31" s="61">
        <v>661105.39</v>
      </c>
      <c r="O31" s="61">
        <v>276151.1</v>
      </c>
      <c r="P31" s="61">
        <v>18452.27</v>
      </c>
      <c r="Q31" s="91">
        <v>45558.93</v>
      </c>
      <c r="R31" s="42"/>
      <c r="S31" s="16">
        <f>B31-I31-J31</f>
        <v>6368857.529999999</v>
      </c>
      <c r="T31" s="16">
        <f>L31-Q31</f>
        <v>1522051.12</v>
      </c>
    </row>
    <row r="32" spans="1:20" ht="12.75">
      <c r="A32" s="61" t="s">
        <v>31</v>
      </c>
      <c r="B32" s="61">
        <f t="shared" si="2"/>
        <v>13506618.6</v>
      </c>
      <c r="C32" s="61">
        <v>6105506.25</v>
      </c>
      <c r="D32" s="61">
        <v>1435661.5699999998</v>
      </c>
      <c r="E32" s="61">
        <v>555422.39</v>
      </c>
      <c r="F32" s="142">
        <v>239279.95</v>
      </c>
      <c r="G32" s="61">
        <v>4921926.93</v>
      </c>
      <c r="H32" s="61">
        <v>0</v>
      </c>
      <c r="I32" s="61">
        <v>248821.51</v>
      </c>
      <c r="J32" s="61">
        <v>0</v>
      </c>
      <c r="K32" s="239"/>
      <c r="L32" s="60">
        <f>SUM(M32:Q32)</f>
        <v>3899112.3499999996</v>
      </c>
      <c r="M32" s="61">
        <v>2183922.71</v>
      </c>
      <c r="N32" s="61">
        <v>781057.51</v>
      </c>
      <c r="O32" s="61">
        <v>919239.02</v>
      </c>
      <c r="P32" s="61">
        <v>14893.11</v>
      </c>
      <c r="Q32" s="61">
        <v>0</v>
      </c>
      <c r="R32" s="61"/>
      <c r="S32" s="16">
        <f>B32-I32-J32</f>
        <v>13257797.09</v>
      </c>
      <c r="T32" s="16">
        <f>L32-Q32</f>
        <v>3899112.3499999996</v>
      </c>
    </row>
    <row r="33" spans="1:20" ht="12.75">
      <c r="A33" s="61" t="s">
        <v>32</v>
      </c>
      <c r="B33" s="61">
        <f t="shared" si="2"/>
        <v>2434547.95</v>
      </c>
      <c r="C33" s="61">
        <v>810766.86</v>
      </c>
      <c r="D33" s="61">
        <v>320027.61</v>
      </c>
      <c r="E33" s="61">
        <v>116875.39</v>
      </c>
      <c r="F33" s="142">
        <v>259804.79</v>
      </c>
      <c r="G33" s="61">
        <v>836714.18</v>
      </c>
      <c r="H33" s="61">
        <v>0</v>
      </c>
      <c r="I33" s="61">
        <v>90359.12</v>
      </c>
      <c r="J33" s="61">
        <v>0</v>
      </c>
      <c r="K33" s="239"/>
      <c r="L33" s="60">
        <f>SUM(M33:Q33)</f>
        <v>963007.99</v>
      </c>
      <c r="M33" s="61">
        <v>512871.05</v>
      </c>
      <c r="N33" s="61">
        <v>252984.23</v>
      </c>
      <c r="O33" s="61">
        <v>187005.21</v>
      </c>
      <c r="P33" s="61">
        <v>0</v>
      </c>
      <c r="Q33" s="61">
        <v>10147.5</v>
      </c>
      <c r="R33" s="61"/>
      <c r="S33" s="16">
        <f>B33-I33-J33</f>
        <v>2344188.83</v>
      </c>
      <c r="T33" s="16">
        <f>L33-Q33</f>
        <v>952860.49</v>
      </c>
    </row>
    <row r="34" spans="1:18" ht="12.75">
      <c r="A34" s="61"/>
      <c r="B34" s="61"/>
      <c r="C34" s="239"/>
      <c r="D34" s="239"/>
      <c r="E34" s="239"/>
      <c r="F34" s="258"/>
      <c r="G34" s="239"/>
      <c r="H34" s="239"/>
      <c r="I34" s="239"/>
      <c r="J34" s="61"/>
      <c r="K34" s="239"/>
      <c r="L34" s="60"/>
      <c r="M34" s="239"/>
      <c r="N34" s="239"/>
      <c r="O34" s="239"/>
      <c r="P34" s="239"/>
      <c r="Q34" s="239"/>
      <c r="R34" s="61"/>
    </row>
    <row r="35" spans="1:20" ht="12.75">
      <c r="A35" s="61" t="s">
        <v>33</v>
      </c>
      <c r="B35" s="61">
        <f t="shared" si="2"/>
        <v>3614115.7</v>
      </c>
      <c r="C35" s="61">
        <v>1250728.75</v>
      </c>
      <c r="D35" s="61">
        <v>458155.89</v>
      </c>
      <c r="E35" s="61">
        <v>114948.18000000001</v>
      </c>
      <c r="F35" s="142">
        <v>521417.04</v>
      </c>
      <c r="G35" s="61">
        <v>1260506.84</v>
      </c>
      <c r="H35" s="61">
        <v>0</v>
      </c>
      <c r="I35" s="61">
        <v>8359</v>
      </c>
      <c r="J35" s="61">
        <v>0</v>
      </c>
      <c r="K35" s="239"/>
      <c r="L35" s="60">
        <f>SUM(M35:Q35)</f>
        <v>1354370.43</v>
      </c>
      <c r="M35" s="61">
        <v>701721.69</v>
      </c>
      <c r="N35" s="61">
        <v>214704.51</v>
      </c>
      <c r="O35" s="61">
        <v>142333.81</v>
      </c>
      <c r="P35" s="61">
        <v>0</v>
      </c>
      <c r="Q35" s="61">
        <v>295610.42</v>
      </c>
      <c r="R35" s="61"/>
      <c r="S35" s="16">
        <f>B35-I35-J35</f>
        <v>3605756.7</v>
      </c>
      <c r="T35" s="16">
        <f>L35-Q35</f>
        <v>1058760.01</v>
      </c>
    </row>
    <row r="36" spans="1:20" ht="12.75">
      <c r="A36" s="61" t="s">
        <v>34</v>
      </c>
      <c r="B36" s="61">
        <f t="shared" si="2"/>
        <v>19046520.2</v>
      </c>
      <c r="C36" s="61">
        <v>8372423.28</v>
      </c>
      <c r="D36" s="61">
        <v>1177574.67</v>
      </c>
      <c r="E36" s="61">
        <v>1119774.52</v>
      </c>
      <c r="F36" s="142">
        <v>814054.62</v>
      </c>
      <c r="G36" s="61">
        <v>5852911.96</v>
      </c>
      <c r="H36" s="61">
        <v>17873.14</v>
      </c>
      <c r="I36" s="61">
        <v>1691908.01</v>
      </c>
      <c r="J36" s="61">
        <v>0</v>
      </c>
      <c r="K36" s="239"/>
      <c r="L36" s="60">
        <f>SUM(M36:Q36)</f>
        <v>12854763.96</v>
      </c>
      <c r="M36" s="61">
        <v>1753716.39</v>
      </c>
      <c r="N36" s="61">
        <v>9647916.870000001</v>
      </c>
      <c r="O36" s="61">
        <v>1147425.5799999998</v>
      </c>
      <c r="P36" s="61">
        <v>114117.43000000001</v>
      </c>
      <c r="Q36" s="61">
        <v>191587.69</v>
      </c>
      <c r="R36" s="61"/>
      <c r="S36" s="16">
        <f>B36-I36-J36</f>
        <v>17354612.189999998</v>
      </c>
      <c r="T36" s="16">
        <f>L36-Q36</f>
        <v>12663176.270000001</v>
      </c>
    </row>
    <row r="37" spans="1:20" ht="12.75">
      <c r="A37" s="61" t="s">
        <v>35</v>
      </c>
      <c r="B37" s="61">
        <f t="shared" si="2"/>
        <v>10665632.620000001</v>
      </c>
      <c r="C37" s="61">
        <v>5044797.75</v>
      </c>
      <c r="D37" s="52">
        <v>606955.46</v>
      </c>
      <c r="E37" s="61">
        <v>616753.58</v>
      </c>
      <c r="F37" s="142">
        <v>489939.76</v>
      </c>
      <c r="G37" s="61">
        <v>3840985.88</v>
      </c>
      <c r="H37" s="61">
        <v>1641.3</v>
      </c>
      <c r="I37" s="61">
        <v>64558.89</v>
      </c>
      <c r="J37" s="61">
        <v>0</v>
      </c>
      <c r="K37" s="239"/>
      <c r="L37" s="60">
        <f>SUM(M37:Q37)</f>
        <v>2924976.26</v>
      </c>
      <c r="M37" s="61">
        <v>1290240.81</v>
      </c>
      <c r="N37" s="61">
        <v>728519.42</v>
      </c>
      <c r="O37" s="61">
        <v>842643.38</v>
      </c>
      <c r="P37" s="61">
        <v>11128.070000000002</v>
      </c>
      <c r="Q37" s="61">
        <v>52444.58</v>
      </c>
      <c r="R37" s="61"/>
      <c r="S37" s="16">
        <f>B37-I37-J37</f>
        <v>10601073.73</v>
      </c>
      <c r="T37" s="16">
        <f>L37-Q37</f>
        <v>2872531.6799999997</v>
      </c>
    </row>
    <row r="38" spans="1:20" ht="12.75">
      <c r="A38" s="56" t="s">
        <v>36</v>
      </c>
      <c r="B38" s="56">
        <f t="shared" si="2"/>
        <v>6867905.53</v>
      </c>
      <c r="C38" s="56">
        <v>2705273.33</v>
      </c>
      <c r="D38" s="56">
        <v>310448.22</v>
      </c>
      <c r="E38" s="56">
        <v>388728.49</v>
      </c>
      <c r="F38" s="203">
        <v>129590.66</v>
      </c>
      <c r="G38" s="56">
        <v>3213359.2</v>
      </c>
      <c r="H38" s="56">
        <v>106436.59</v>
      </c>
      <c r="I38" s="56">
        <v>14069.04</v>
      </c>
      <c r="J38" s="56">
        <v>0</v>
      </c>
      <c r="K38" s="240"/>
      <c r="L38" s="74">
        <f>SUM(M38:Q38)</f>
        <v>951044.53</v>
      </c>
      <c r="M38" s="56">
        <v>618034.04</v>
      </c>
      <c r="N38" s="56">
        <v>118876.73</v>
      </c>
      <c r="O38" s="56">
        <v>194569.55</v>
      </c>
      <c r="P38" s="56">
        <v>774.48</v>
      </c>
      <c r="Q38" s="56">
        <v>18789.73</v>
      </c>
      <c r="R38" s="61"/>
      <c r="S38" s="16">
        <f>B38-I38-J38</f>
        <v>6853836.49</v>
      </c>
      <c r="T38" s="16">
        <f>L38-Q38</f>
        <v>932254.8</v>
      </c>
    </row>
    <row r="39" spans="1:18" ht="12.75">
      <c r="A39" s="61"/>
      <c r="B39" s="61"/>
      <c r="C39" s="61"/>
      <c r="D39" s="61"/>
      <c r="E39" s="61"/>
      <c r="F39" s="142"/>
      <c r="G39" s="61"/>
      <c r="H39" s="61"/>
      <c r="I39" s="61"/>
      <c r="J39" s="61"/>
      <c r="K39" s="61"/>
      <c r="L39" s="61"/>
      <c r="M39" s="61"/>
      <c r="N39" s="61"/>
      <c r="O39" s="52"/>
      <c r="P39" s="61"/>
      <c r="Q39" s="61"/>
      <c r="R39" s="61"/>
    </row>
    <row r="40" spans="1:18" ht="12.75">
      <c r="A40" s="65"/>
      <c r="B40" s="65"/>
      <c r="C40" s="65"/>
      <c r="D40" s="65"/>
      <c r="E40" s="65"/>
      <c r="F40" s="190"/>
      <c r="G40" s="65"/>
      <c r="H40" s="65"/>
      <c r="I40" s="65"/>
      <c r="J40" s="65"/>
      <c r="K40" s="65"/>
      <c r="L40" s="65"/>
      <c r="M40" s="65"/>
      <c r="N40" s="65"/>
      <c r="O40" s="188"/>
      <c r="P40" s="65"/>
      <c r="Q40" s="65"/>
      <c r="R40" s="53"/>
    </row>
    <row r="41" spans="1:18" ht="12.75">
      <c r="A41" s="65"/>
      <c r="B41" s="65"/>
      <c r="C41" s="61"/>
      <c r="D41" s="61"/>
      <c r="E41" s="61"/>
      <c r="F41" s="61"/>
      <c r="G41" s="61"/>
      <c r="H41" s="61"/>
      <c r="I41" s="207"/>
      <c r="J41" s="65"/>
      <c r="K41" s="65"/>
      <c r="L41" s="65"/>
      <c r="M41" s="65"/>
      <c r="N41" s="65"/>
      <c r="O41" s="188"/>
      <c r="P41" s="65"/>
      <c r="Q41" s="65"/>
      <c r="R41" s="53"/>
    </row>
    <row r="42" spans="3:18" ht="12.75">
      <c r="C42" s="21"/>
      <c r="D42" s="21"/>
      <c r="E42" s="21"/>
      <c r="F42" s="208"/>
      <c r="G42" s="21"/>
      <c r="H42" s="21"/>
      <c r="I42" s="21"/>
      <c r="J42" s="21"/>
      <c r="K42" s="21"/>
      <c r="L42" s="21"/>
      <c r="M42" s="21"/>
      <c r="N42" s="21"/>
      <c r="O42" s="20"/>
      <c r="P42" s="21"/>
      <c r="Q42" s="21"/>
      <c r="R42" s="15"/>
    </row>
    <row r="43" spans="3:18" ht="12.75">
      <c r="C43" s="21"/>
      <c r="D43" s="21"/>
      <c r="E43" s="21"/>
      <c r="F43" s="208"/>
      <c r="G43" s="21"/>
      <c r="H43" s="21"/>
      <c r="I43" s="21"/>
      <c r="J43" s="21"/>
      <c r="K43" s="21"/>
      <c r="L43" s="21"/>
      <c r="M43" s="21"/>
      <c r="N43" s="21"/>
      <c r="O43" s="20"/>
      <c r="P43" s="21"/>
      <c r="Q43" s="21"/>
      <c r="R43" s="15"/>
    </row>
    <row r="44" spans="3:18" ht="12.75">
      <c r="C44" s="21"/>
      <c r="D44" s="21"/>
      <c r="E44" s="21"/>
      <c r="F44" s="208"/>
      <c r="G44" s="21"/>
      <c r="H44" s="21"/>
      <c r="I44" s="21"/>
      <c r="J44" s="21"/>
      <c r="K44" s="21"/>
      <c r="L44" s="21"/>
      <c r="M44" s="21"/>
      <c r="N44" s="21"/>
      <c r="O44" s="20"/>
      <c r="P44" s="21"/>
      <c r="Q44" s="21"/>
      <c r="R44" s="15"/>
    </row>
    <row r="45" spans="3:18" ht="12.75">
      <c r="C45" s="21"/>
      <c r="D45" s="21"/>
      <c r="E45" s="21"/>
      <c r="F45" s="208"/>
      <c r="G45" s="21"/>
      <c r="H45" s="21"/>
      <c r="I45" s="21"/>
      <c r="J45" s="21"/>
      <c r="K45" s="21"/>
      <c r="L45" s="21"/>
      <c r="M45" s="21"/>
      <c r="N45" s="21"/>
      <c r="O45" s="20"/>
      <c r="P45" s="21"/>
      <c r="Q45" s="21"/>
      <c r="R45" s="15"/>
    </row>
    <row r="46" spans="3:18" ht="12.75">
      <c r="C46" s="21"/>
      <c r="D46" s="21"/>
      <c r="E46" s="21"/>
      <c r="F46" s="208"/>
      <c r="G46" s="21"/>
      <c r="H46" s="21"/>
      <c r="I46" s="21"/>
      <c r="J46" s="21"/>
      <c r="K46" s="21"/>
      <c r="L46" s="21"/>
      <c r="M46" s="21"/>
      <c r="N46" s="21"/>
      <c r="O46" s="20"/>
      <c r="P46" s="21"/>
      <c r="Q46" s="21"/>
      <c r="R46" s="15"/>
    </row>
    <row r="47" spans="3:18" ht="12.75">
      <c r="C47" s="21"/>
      <c r="D47" s="21"/>
      <c r="E47" s="21"/>
      <c r="F47" s="208"/>
      <c r="G47" s="21"/>
      <c r="H47" s="21"/>
      <c r="I47" s="21"/>
      <c r="J47" s="21"/>
      <c r="K47" s="21"/>
      <c r="L47" s="21"/>
      <c r="M47" s="21"/>
      <c r="N47" s="21"/>
      <c r="O47" s="20"/>
      <c r="P47" s="21"/>
      <c r="Q47" s="21"/>
      <c r="R47" s="15"/>
    </row>
    <row r="48" spans="3:18" ht="12.75">
      <c r="C48" s="21"/>
      <c r="D48" s="21"/>
      <c r="E48" s="21"/>
      <c r="F48" s="208"/>
      <c r="G48" s="21"/>
      <c r="H48" s="21"/>
      <c r="I48" s="21"/>
      <c r="J48" s="21"/>
      <c r="K48" s="21"/>
      <c r="L48" s="21"/>
      <c r="M48" s="21"/>
      <c r="N48" s="21"/>
      <c r="O48" s="20"/>
      <c r="P48" s="21"/>
      <c r="Q48" s="21"/>
      <c r="R48" s="15"/>
    </row>
    <row r="49" spans="3:18" ht="12.75">
      <c r="C49" s="21"/>
      <c r="D49" s="21"/>
      <c r="E49" s="21"/>
      <c r="F49" s="208"/>
      <c r="G49" s="21"/>
      <c r="H49" s="21"/>
      <c r="I49" s="21"/>
      <c r="J49" s="21"/>
      <c r="K49" s="21"/>
      <c r="L49" s="21"/>
      <c r="M49" s="21"/>
      <c r="N49" s="21"/>
      <c r="O49" s="20"/>
      <c r="P49" s="21"/>
      <c r="Q49" s="21"/>
      <c r="R49" s="15"/>
    </row>
    <row r="50" spans="3:18" ht="12.75">
      <c r="C50" s="21"/>
      <c r="D50" s="21"/>
      <c r="E50" s="21"/>
      <c r="F50" s="208"/>
      <c r="G50" s="21"/>
      <c r="H50" s="21"/>
      <c r="I50" s="21"/>
      <c r="J50" s="21"/>
      <c r="K50" s="21"/>
      <c r="L50" s="21"/>
      <c r="M50" s="21"/>
      <c r="N50" s="21"/>
      <c r="O50" s="20"/>
      <c r="P50" s="21"/>
      <c r="Q50" s="21"/>
      <c r="R50" s="15"/>
    </row>
    <row r="51" spans="3:18" ht="12.75">
      <c r="C51" s="21"/>
      <c r="D51" s="21"/>
      <c r="E51" s="21"/>
      <c r="F51" s="208"/>
      <c r="G51" s="21"/>
      <c r="H51" s="21"/>
      <c r="I51" s="21"/>
      <c r="J51" s="21"/>
      <c r="K51" s="21"/>
      <c r="L51" s="21"/>
      <c r="M51" s="21"/>
      <c r="N51" s="21"/>
      <c r="O51" s="20"/>
      <c r="P51" s="21"/>
      <c r="Q51" s="21"/>
      <c r="R51" s="15"/>
    </row>
    <row r="52" spans="3:18" ht="12.75">
      <c r="C52" s="21"/>
      <c r="D52" s="21"/>
      <c r="E52" s="21"/>
      <c r="F52" s="208"/>
      <c r="G52" s="21"/>
      <c r="H52" s="21"/>
      <c r="I52" s="21"/>
      <c r="J52" s="21"/>
      <c r="K52" s="21"/>
      <c r="L52" s="21"/>
      <c r="M52" s="21"/>
      <c r="N52" s="21"/>
      <c r="O52" s="20"/>
      <c r="P52" s="21"/>
      <c r="Q52" s="21"/>
      <c r="R52" s="15"/>
    </row>
    <row r="53" spans="3:18" ht="12.75">
      <c r="C53" s="21"/>
      <c r="D53" s="21"/>
      <c r="E53" s="21"/>
      <c r="F53" s="208"/>
      <c r="G53" s="21"/>
      <c r="H53" s="21"/>
      <c r="I53" s="21"/>
      <c r="J53" s="21"/>
      <c r="K53" s="21"/>
      <c r="L53" s="21"/>
      <c r="M53" s="21"/>
      <c r="N53" s="21"/>
      <c r="O53" s="20"/>
      <c r="P53" s="21"/>
      <c r="Q53" s="21"/>
      <c r="R53" s="15"/>
    </row>
    <row r="54" spans="3:18" ht="12.75">
      <c r="C54" s="21"/>
      <c r="D54" s="21"/>
      <c r="E54" s="21"/>
      <c r="F54" s="208"/>
      <c r="G54" s="21"/>
      <c r="H54" s="21"/>
      <c r="I54" s="21"/>
      <c r="J54" s="21"/>
      <c r="K54" s="21"/>
      <c r="L54" s="21"/>
      <c r="M54" s="21"/>
      <c r="N54" s="21"/>
      <c r="O54" s="20"/>
      <c r="P54" s="21"/>
      <c r="Q54" s="21"/>
      <c r="R54" s="15"/>
    </row>
    <row r="55" spans="3:18" ht="12.75">
      <c r="C55" s="21"/>
      <c r="D55" s="21"/>
      <c r="E55" s="21"/>
      <c r="F55" s="208"/>
      <c r="G55" s="21"/>
      <c r="H55" s="21"/>
      <c r="I55" s="21"/>
      <c r="J55" s="21"/>
      <c r="K55" s="21"/>
      <c r="L55" s="21"/>
      <c r="M55" s="21"/>
      <c r="N55" s="21"/>
      <c r="O55" s="20"/>
      <c r="P55" s="21"/>
      <c r="Q55" s="21"/>
      <c r="R55" s="15"/>
    </row>
    <row r="56" spans="3:18" ht="12.75">
      <c r="C56" s="21"/>
      <c r="D56" s="21"/>
      <c r="E56" s="21"/>
      <c r="F56" s="208"/>
      <c r="G56" s="21"/>
      <c r="H56" s="21"/>
      <c r="I56" s="21"/>
      <c r="J56" s="21"/>
      <c r="K56" s="21"/>
      <c r="L56" s="21"/>
      <c r="M56" s="21"/>
      <c r="N56" s="21"/>
      <c r="O56" s="20"/>
      <c r="P56" s="21"/>
      <c r="Q56" s="21"/>
      <c r="R56" s="15"/>
    </row>
    <row r="57" spans="3:18" ht="12.75">
      <c r="C57" s="21"/>
      <c r="D57" s="21"/>
      <c r="E57" s="21"/>
      <c r="F57" s="208"/>
      <c r="G57" s="21"/>
      <c r="H57" s="21"/>
      <c r="I57" s="21"/>
      <c r="J57" s="21"/>
      <c r="K57" s="21"/>
      <c r="L57" s="21"/>
      <c r="M57" s="21"/>
      <c r="N57" s="21"/>
      <c r="O57" s="20"/>
      <c r="P57" s="21"/>
      <c r="Q57" s="21"/>
      <c r="R57" s="15"/>
    </row>
    <row r="58" spans="3:18" ht="12.75">
      <c r="C58" s="21"/>
      <c r="D58" s="21"/>
      <c r="E58" s="21"/>
      <c r="F58" s="208"/>
      <c r="G58" s="21"/>
      <c r="H58" s="21"/>
      <c r="I58" s="21"/>
      <c r="J58" s="21"/>
      <c r="K58" s="21"/>
      <c r="L58" s="21"/>
      <c r="M58" s="21"/>
      <c r="N58" s="21"/>
      <c r="O58" s="20"/>
      <c r="P58" s="20"/>
      <c r="Q58" s="20"/>
      <c r="R58" s="18"/>
    </row>
    <row r="59" spans="3:18" ht="12.75">
      <c r="C59" s="21"/>
      <c r="D59" s="21"/>
      <c r="E59" s="21"/>
      <c r="F59" s="208"/>
      <c r="G59" s="21"/>
      <c r="H59" s="21"/>
      <c r="I59" s="21"/>
      <c r="J59" s="21"/>
      <c r="K59" s="21"/>
      <c r="L59" s="21"/>
      <c r="M59" s="21"/>
      <c r="N59" s="21"/>
      <c r="O59" s="20"/>
      <c r="P59" s="20"/>
      <c r="Q59" s="20"/>
      <c r="R59" s="18"/>
    </row>
    <row r="60" spans="3:18" ht="12.75">
      <c r="C60" s="21"/>
      <c r="D60" s="21"/>
      <c r="E60" s="21"/>
      <c r="F60" s="208"/>
      <c r="G60" s="21"/>
      <c r="H60" s="21"/>
      <c r="I60" s="21"/>
      <c r="J60" s="21"/>
      <c r="K60" s="21"/>
      <c r="L60" s="21"/>
      <c r="M60" s="21"/>
      <c r="N60" s="21"/>
      <c r="O60" s="20"/>
      <c r="P60" s="20"/>
      <c r="Q60" s="20"/>
      <c r="R60" s="18"/>
    </row>
    <row r="61" spans="3:18" ht="12.75">
      <c r="C61" s="21"/>
      <c r="D61" s="21"/>
      <c r="E61" s="21"/>
      <c r="F61" s="208"/>
      <c r="G61" s="21"/>
      <c r="H61" s="21"/>
      <c r="I61" s="21"/>
      <c r="J61" s="21"/>
      <c r="K61" s="21"/>
      <c r="L61" s="21"/>
      <c r="M61" s="21"/>
      <c r="N61" s="21"/>
      <c r="O61" s="20"/>
      <c r="P61" s="20"/>
      <c r="Q61" s="20"/>
      <c r="R61" s="18"/>
    </row>
    <row r="62" spans="3:18" ht="12.75">
      <c r="C62" s="21"/>
      <c r="D62" s="21"/>
      <c r="E62" s="21"/>
      <c r="F62" s="208"/>
      <c r="G62" s="21"/>
      <c r="H62" s="21"/>
      <c r="I62" s="21"/>
      <c r="J62" s="21"/>
      <c r="K62" s="21"/>
      <c r="L62" s="21"/>
      <c r="M62" s="21"/>
      <c r="N62" s="21"/>
      <c r="O62" s="20"/>
      <c r="P62" s="20"/>
      <c r="Q62" s="20"/>
      <c r="R62" s="18"/>
    </row>
    <row r="63" spans="3:18" ht="12.75">
      <c r="C63" s="21"/>
      <c r="D63" s="21"/>
      <c r="E63" s="21"/>
      <c r="F63" s="208"/>
      <c r="G63" s="21"/>
      <c r="H63" s="21"/>
      <c r="I63" s="21"/>
      <c r="J63" s="21"/>
      <c r="K63" s="21"/>
      <c r="L63" s="21"/>
      <c r="M63" s="21"/>
      <c r="N63" s="21"/>
      <c r="O63" s="20"/>
      <c r="P63" s="20"/>
      <c r="Q63" s="20"/>
      <c r="R63" s="18"/>
    </row>
    <row r="64" spans="3:18" ht="12.75">
      <c r="C64" s="21"/>
      <c r="D64" s="21"/>
      <c r="E64" s="21"/>
      <c r="F64" s="208"/>
      <c r="G64" s="21"/>
      <c r="H64" s="21"/>
      <c r="I64" s="21"/>
      <c r="J64" s="21"/>
      <c r="K64" s="21"/>
      <c r="L64" s="21"/>
      <c r="M64" s="21"/>
      <c r="N64" s="21"/>
      <c r="O64" s="20"/>
      <c r="P64" s="20"/>
      <c r="Q64" s="20"/>
      <c r="R64" s="18"/>
    </row>
    <row r="65" spans="3:18" ht="12.75">
      <c r="C65" s="21"/>
      <c r="D65" s="21"/>
      <c r="E65" s="21"/>
      <c r="F65" s="208"/>
      <c r="G65" s="21"/>
      <c r="H65" s="21"/>
      <c r="I65" s="21"/>
      <c r="J65" s="21"/>
      <c r="K65" s="21"/>
      <c r="L65" s="21"/>
      <c r="M65" s="21"/>
      <c r="N65" s="21"/>
      <c r="O65" s="20"/>
      <c r="P65" s="20"/>
      <c r="Q65" s="20"/>
      <c r="R65" s="18"/>
    </row>
    <row r="66" spans="3:18" ht="12.75">
      <c r="C66" s="21"/>
      <c r="D66" s="21"/>
      <c r="E66" s="21"/>
      <c r="F66" s="208"/>
      <c r="G66" s="21"/>
      <c r="H66" s="21"/>
      <c r="I66" s="21"/>
      <c r="J66" s="21"/>
      <c r="K66" s="21"/>
      <c r="L66" s="21"/>
      <c r="M66" s="21"/>
      <c r="N66" s="21"/>
      <c r="O66" s="20"/>
      <c r="P66" s="20"/>
      <c r="Q66" s="20"/>
      <c r="R66" s="18"/>
    </row>
    <row r="67" spans="3:18" ht="12.75">
      <c r="C67" s="21"/>
      <c r="D67" s="21"/>
      <c r="E67" s="21"/>
      <c r="F67" s="208"/>
      <c r="G67" s="21"/>
      <c r="H67" s="21"/>
      <c r="I67" s="21"/>
      <c r="J67" s="21"/>
      <c r="K67" s="21"/>
      <c r="L67" s="21"/>
      <c r="M67" s="21"/>
      <c r="N67" s="21"/>
      <c r="O67" s="20"/>
      <c r="P67" s="20"/>
      <c r="Q67" s="20"/>
      <c r="R67" s="18"/>
    </row>
    <row r="68" spans="3:18" ht="12.75">
      <c r="C68" s="21"/>
      <c r="D68" s="21"/>
      <c r="E68" s="21"/>
      <c r="F68" s="208"/>
      <c r="G68" s="21"/>
      <c r="H68" s="21"/>
      <c r="I68" s="21"/>
      <c r="J68" s="21"/>
      <c r="K68" s="21"/>
      <c r="L68" s="21"/>
      <c r="M68" s="21"/>
      <c r="N68" s="21"/>
      <c r="O68" s="20"/>
      <c r="P68" s="20"/>
      <c r="Q68" s="20"/>
      <c r="R68" s="18"/>
    </row>
    <row r="69" spans="3:18" ht="12.75">
      <c r="C69" s="21"/>
      <c r="D69" s="21"/>
      <c r="E69" s="21"/>
      <c r="F69" s="208"/>
      <c r="G69" s="21"/>
      <c r="H69" s="21"/>
      <c r="I69" s="21"/>
      <c r="J69" s="21"/>
      <c r="K69" s="21"/>
      <c r="L69" s="21"/>
      <c r="M69" s="21"/>
      <c r="N69" s="21"/>
      <c r="O69" s="20"/>
      <c r="P69" s="20"/>
      <c r="Q69" s="20"/>
      <c r="R69" s="18"/>
    </row>
    <row r="70" spans="3:18" ht="12.75">
      <c r="C70" s="21"/>
      <c r="D70" s="21"/>
      <c r="E70" s="21"/>
      <c r="F70" s="208"/>
      <c r="G70" s="21"/>
      <c r="H70" s="21"/>
      <c r="I70" s="21"/>
      <c r="J70" s="21"/>
      <c r="K70" s="21"/>
      <c r="L70" s="21"/>
      <c r="M70" s="21"/>
      <c r="N70" s="21"/>
      <c r="O70" s="20"/>
      <c r="P70" s="20"/>
      <c r="Q70" s="20"/>
      <c r="R70" s="18"/>
    </row>
    <row r="71" spans="3:18" ht="12.75">
      <c r="C71" s="21"/>
      <c r="D71" s="21"/>
      <c r="E71" s="21"/>
      <c r="F71" s="208"/>
      <c r="G71" s="21"/>
      <c r="H71" s="21"/>
      <c r="I71" s="21"/>
      <c r="J71" s="21"/>
      <c r="K71" s="21"/>
      <c r="L71" s="21"/>
      <c r="M71" s="21"/>
      <c r="N71" s="21"/>
      <c r="O71" s="20"/>
      <c r="P71" s="20"/>
      <c r="Q71" s="20"/>
      <c r="R71" s="18"/>
    </row>
    <row r="72" spans="3:18" ht="12.75">
      <c r="C72" s="21"/>
      <c r="D72" s="21"/>
      <c r="E72" s="21"/>
      <c r="F72" s="208"/>
      <c r="G72" s="21"/>
      <c r="H72" s="21"/>
      <c r="I72" s="21"/>
      <c r="J72" s="21"/>
      <c r="K72" s="21"/>
      <c r="L72" s="21"/>
      <c r="M72" s="21"/>
      <c r="N72" s="21"/>
      <c r="O72" s="20"/>
      <c r="P72" s="20"/>
      <c r="Q72" s="20"/>
      <c r="R72" s="18"/>
    </row>
    <row r="73" spans="3:18" ht="12.75">
      <c r="C73" s="21"/>
      <c r="D73" s="21"/>
      <c r="E73" s="21"/>
      <c r="F73" s="208"/>
      <c r="G73" s="21"/>
      <c r="H73" s="21"/>
      <c r="I73" s="21"/>
      <c r="J73" s="21"/>
      <c r="K73" s="21"/>
      <c r="L73" s="21"/>
      <c r="M73" s="21"/>
      <c r="N73" s="21"/>
      <c r="O73" s="20"/>
      <c r="P73" s="20"/>
      <c r="Q73" s="20"/>
      <c r="R73" s="18"/>
    </row>
    <row r="74" spans="3:18" ht="12.75">
      <c r="C74" s="21"/>
      <c r="D74" s="21"/>
      <c r="E74" s="21"/>
      <c r="F74" s="208"/>
      <c r="G74" s="21"/>
      <c r="H74" s="21"/>
      <c r="I74" s="21"/>
      <c r="J74" s="21"/>
      <c r="K74" s="21"/>
      <c r="L74" s="21"/>
      <c r="M74" s="21"/>
      <c r="N74" s="21"/>
      <c r="O74" s="20"/>
      <c r="P74" s="20"/>
      <c r="Q74" s="20"/>
      <c r="R74" s="18"/>
    </row>
    <row r="75" spans="3:18" ht="12.75">
      <c r="C75" s="21"/>
      <c r="D75" s="21"/>
      <c r="E75" s="21"/>
      <c r="F75" s="208"/>
      <c r="G75" s="21"/>
      <c r="H75" s="21"/>
      <c r="I75" s="21"/>
      <c r="J75" s="21"/>
      <c r="K75" s="21"/>
      <c r="L75" s="21"/>
      <c r="M75" s="21"/>
      <c r="N75" s="21"/>
      <c r="O75" s="20"/>
      <c r="P75" s="20"/>
      <c r="Q75" s="20"/>
      <c r="R75" s="18"/>
    </row>
    <row r="76" spans="3:18" ht="12.75">
      <c r="C76" s="21"/>
      <c r="D76" s="21"/>
      <c r="E76" s="21"/>
      <c r="F76" s="208"/>
      <c r="G76" s="21"/>
      <c r="H76" s="21"/>
      <c r="I76" s="21"/>
      <c r="J76" s="21"/>
      <c r="K76" s="21"/>
      <c r="L76" s="21"/>
      <c r="M76" s="21"/>
      <c r="N76" s="21"/>
      <c r="O76" s="20"/>
      <c r="P76" s="20"/>
      <c r="Q76" s="20"/>
      <c r="R76" s="18"/>
    </row>
    <row r="77" spans="3:18" ht="12.75">
      <c r="C77" s="21"/>
      <c r="D77" s="21"/>
      <c r="E77" s="21"/>
      <c r="F77" s="208"/>
      <c r="G77" s="21"/>
      <c r="H77" s="21"/>
      <c r="I77" s="21"/>
      <c r="J77" s="21"/>
      <c r="K77" s="21"/>
      <c r="L77" s="21"/>
      <c r="M77" s="21"/>
      <c r="N77" s="21"/>
      <c r="O77" s="20"/>
      <c r="P77" s="20"/>
      <c r="Q77" s="20"/>
      <c r="R77" s="18"/>
    </row>
    <row r="78" spans="3:18" ht="12.75">
      <c r="C78" s="21"/>
      <c r="D78" s="21"/>
      <c r="E78" s="21"/>
      <c r="F78" s="208"/>
      <c r="G78" s="21"/>
      <c r="H78" s="21"/>
      <c r="I78" s="21"/>
      <c r="J78" s="21"/>
      <c r="K78" s="21"/>
      <c r="L78" s="21"/>
      <c r="M78" s="21"/>
      <c r="N78" s="21"/>
      <c r="O78" s="20"/>
      <c r="P78" s="20"/>
      <c r="Q78" s="20"/>
      <c r="R78" s="18"/>
    </row>
    <row r="79" spans="3:18" ht="12.75">
      <c r="C79" s="21"/>
      <c r="D79" s="21"/>
      <c r="E79" s="21"/>
      <c r="F79" s="208"/>
      <c r="G79" s="21"/>
      <c r="H79" s="21"/>
      <c r="I79" s="21"/>
      <c r="J79" s="21"/>
      <c r="K79" s="21"/>
      <c r="L79" s="21"/>
      <c r="M79" s="21"/>
      <c r="N79" s="21"/>
      <c r="O79" s="20"/>
      <c r="P79" s="20"/>
      <c r="Q79" s="20"/>
      <c r="R79" s="18"/>
    </row>
    <row r="80" spans="3:18" ht="12.75">
      <c r="C80" s="21"/>
      <c r="D80" s="21"/>
      <c r="E80" s="21"/>
      <c r="F80" s="208"/>
      <c r="G80" s="21"/>
      <c r="H80" s="21"/>
      <c r="I80" s="21"/>
      <c r="J80" s="21"/>
      <c r="K80" s="21"/>
      <c r="L80" s="21"/>
      <c r="M80" s="21"/>
      <c r="N80" s="21"/>
      <c r="O80" s="20"/>
      <c r="P80" s="20"/>
      <c r="Q80" s="20"/>
      <c r="R80" s="18"/>
    </row>
    <row r="81" spans="3:18" ht="12.75">
      <c r="C81" s="21"/>
      <c r="D81" s="21"/>
      <c r="E81" s="21"/>
      <c r="F81" s="208"/>
      <c r="G81" s="21"/>
      <c r="H81" s="21"/>
      <c r="I81" s="21"/>
      <c r="J81" s="21"/>
      <c r="K81" s="21"/>
      <c r="L81" s="21"/>
      <c r="M81" s="21"/>
      <c r="N81" s="21"/>
      <c r="O81" s="20"/>
      <c r="P81" s="20"/>
      <c r="Q81" s="20"/>
      <c r="R81" s="18"/>
    </row>
    <row r="82" spans="3:18" ht="12.75">
      <c r="C82" s="21"/>
      <c r="D82" s="21"/>
      <c r="E82" s="21"/>
      <c r="F82" s="208"/>
      <c r="G82" s="21"/>
      <c r="H82" s="21"/>
      <c r="I82" s="21"/>
      <c r="J82" s="21"/>
      <c r="K82" s="21"/>
      <c r="L82" s="21"/>
      <c r="M82" s="21"/>
      <c r="N82" s="21"/>
      <c r="O82" s="20"/>
      <c r="P82" s="20"/>
      <c r="Q82" s="20"/>
      <c r="R82" s="18"/>
    </row>
    <row r="83" spans="3:18" ht="12.75">
      <c r="C83" s="21"/>
      <c r="D83" s="21"/>
      <c r="E83" s="21"/>
      <c r="F83" s="208"/>
      <c r="G83" s="21"/>
      <c r="H83" s="21"/>
      <c r="I83" s="21"/>
      <c r="J83" s="21"/>
      <c r="K83" s="21"/>
      <c r="L83" s="21"/>
      <c r="M83" s="21"/>
      <c r="N83" s="21"/>
      <c r="O83" s="20"/>
      <c r="P83" s="20"/>
      <c r="Q83" s="20"/>
      <c r="R83" s="18"/>
    </row>
    <row r="84" spans="3:18" ht="12.75">
      <c r="C84" s="21"/>
      <c r="D84" s="21"/>
      <c r="E84" s="21"/>
      <c r="F84" s="208"/>
      <c r="G84" s="21"/>
      <c r="H84" s="21"/>
      <c r="I84" s="21"/>
      <c r="J84" s="21"/>
      <c r="K84" s="21"/>
      <c r="L84" s="21"/>
      <c r="M84" s="21"/>
      <c r="N84" s="21"/>
      <c r="O84" s="20"/>
      <c r="P84" s="20"/>
      <c r="Q84" s="20"/>
      <c r="R84" s="18"/>
    </row>
    <row r="85" spans="3:18" ht="12.75">
      <c r="C85" s="21"/>
      <c r="D85" s="21"/>
      <c r="E85" s="21"/>
      <c r="F85" s="208"/>
      <c r="G85" s="21"/>
      <c r="H85" s="21"/>
      <c r="I85" s="21"/>
      <c r="J85" s="21"/>
      <c r="K85" s="21"/>
      <c r="L85" s="21"/>
      <c r="M85" s="21"/>
      <c r="N85" s="21"/>
      <c r="O85" s="20"/>
      <c r="P85" s="20"/>
      <c r="Q85" s="20"/>
      <c r="R85" s="18"/>
    </row>
    <row r="86" spans="3:18" ht="12.75">
      <c r="C86" s="21"/>
      <c r="D86" s="21"/>
      <c r="E86" s="21"/>
      <c r="F86" s="208"/>
      <c r="G86" s="21"/>
      <c r="H86" s="21"/>
      <c r="I86" s="21"/>
      <c r="J86" s="21"/>
      <c r="K86" s="21"/>
      <c r="L86" s="21"/>
      <c r="M86" s="21"/>
      <c r="N86" s="21"/>
      <c r="O86" s="20"/>
      <c r="P86" s="20"/>
      <c r="Q86" s="20"/>
      <c r="R86" s="18"/>
    </row>
    <row r="87" spans="3:18" ht="12.75">
      <c r="C87" s="21"/>
      <c r="D87" s="21"/>
      <c r="E87" s="21"/>
      <c r="F87" s="208"/>
      <c r="G87" s="21"/>
      <c r="H87" s="21"/>
      <c r="I87" s="21"/>
      <c r="J87" s="21"/>
      <c r="K87" s="21"/>
      <c r="L87" s="21"/>
      <c r="M87" s="21"/>
      <c r="N87" s="21"/>
      <c r="O87" s="20"/>
      <c r="P87" s="20"/>
      <c r="Q87" s="20"/>
      <c r="R87" s="18"/>
    </row>
    <row r="88" spans="3:18" ht="12.75">
      <c r="C88" s="21"/>
      <c r="D88" s="21"/>
      <c r="E88" s="21"/>
      <c r="F88" s="208"/>
      <c r="G88" s="21"/>
      <c r="H88" s="21"/>
      <c r="I88" s="21"/>
      <c r="J88" s="21"/>
      <c r="K88" s="21"/>
      <c r="L88" s="21"/>
      <c r="M88" s="21"/>
      <c r="N88" s="21"/>
      <c r="O88" s="20"/>
      <c r="P88" s="20"/>
      <c r="Q88" s="20"/>
      <c r="R88" s="18"/>
    </row>
    <row r="89" spans="3:18" ht="12.75">
      <c r="C89" s="21"/>
      <c r="D89" s="21"/>
      <c r="E89" s="21"/>
      <c r="F89" s="208"/>
      <c r="G89" s="21"/>
      <c r="H89" s="21"/>
      <c r="I89" s="21"/>
      <c r="J89" s="21"/>
      <c r="K89" s="21"/>
      <c r="L89" s="21"/>
      <c r="M89" s="21"/>
      <c r="N89" s="21"/>
      <c r="O89" s="20"/>
      <c r="P89" s="20"/>
      <c r="Q89" s="20"/>
      <c r="R89" s="18"/>
    </row>
    <row r="90" spans="3:18" ht="12.75">
      <c r="C90" s="21"/>
      <c r="D90" s="21"/>
      <c r="E90" s="21"/>
      <c r="F90" s="208"/>
      <c r="G90" s="21"/>
      <c r="H90" s="21"/>
      <c r="I90" s="21"/>
      <c r="J90" s="21"/>
      <c r="K90" s="21"/>
      <c r="L90" s="21"/>
      <c r="M90" s="21"/>
      <c r="N90" s="21"/>
      <c r="O90" s="20"/>
      <c r="P90" s="20"/>
      <c r="Q90" s="20"/>
      <c r="R90" s="18"/>
    </row>
    <row r="91" spans="3:18" ht="12.75">
      <c r="C91" s="21"/>
      <c r="D91" s="21"/>
      <c r="E91" s="21"/>
      <c r="F91" s="208"/>
      <c r="G91" s="21"/>
      <c r="H91" s="21"/>
      <c r="I91" s="21"/>
      <c r="J91" s="21"/>
      <c r="K91" s="21"/>
      <c r="L91" s="21"/>
      <c r="M91" s="21"/>
      <c r="N91" s="21"/>
      <c r="O91" s="20"/>
      <c r="P91" s="20"/>
      <c r="Q91" s="20"/>
      <c r="R91" s="18"/>
    </row>
    <row r="92" spans="3:18" ht="12.75">
      <c r="C92" s="21"/>
      <c r="D92" s="21"/>
      <c r="E92" s="21"/>
      <c r="F92" s="208"/>
      <c r="G92" s="21"/>
      <c r="H92" s="21"/>
      <c r="I92" s="21"/>
      <c r="J92" s="21"/>
      <c r="K92" s="21"/>
      <c r="L92" s="21"/>
      <c r="M92" s="21"/>
      <c r="N92" s="21"/>
      <c r="O92" s="20"/>
      <c r="P92" s="20"/>
      <c r="Q92" s="20"/>
      <c r="R92" s="18"/>
    </row>
    <row r="93" spans="3:18" ht="12.75">
      <c r="C93" s="21"/>
      <c r="D93" s="21"/>
      <c r="E93" s="21"/>
      <c r="F93" s="208"/>
      <c r="G93" s="21"/>
      <c r="H93" s="21"/>
      <c r="I93" s="21"/>
      <c r="J93" s="21"/>
      <c r="K93" s="21"/>
      <c r="L93" s="21"/>
      <c r="M93" s="21"/>
      <c r="N93" s="21"/>
      <c r="O93" s="20"/>
      <c r="P93" s="20"/>
      <c r="Q93" s="20"/>
      <c r="R93" s="18"/>
    </row>
    <row r="94" spans="3:18" ht="12.75">
      <c r="C94" s="21"/>
      <c r="D94" s="21"/>
      <c r="E94" s="21"/>
      <c r="F94" s="208"/>
      <c r="G94" s="21"/>
      <c r="H94" s="21"/>
      <c r="I94" s="21"/>
      <c r="J94" s="21"/>
      <c r="K94" s="21"/>
      <c r="L94" s="21"/>
      <c r="M94" s="21"/>
      <c r="N94" s="21"/>
      <c r="O94" s="20"/>
      <c r="P94" s="20"/>
      <c r="Q94" s="20"/>
      <c r="R94" s="18"/>
    </row>
    <row r="95" spans="3:18" ht="12.75">
      <c r="C95" s="21"/>
      <c r="D95" s="21"/>
      <c r="E95" s="21"/>
      <c r="F95" s="208"/>
      <c r="G95" s="21"/>
      <c r="H95" s="21"/>
      <c r="I95" s="21"/>
      <c r="J95" s="21"/>
      <c r="K95" s="21"/>
      <c r="L95" s="21"/>
      <c r="M95" s="21"/>
      <c r="N95" s="21"/>
      <c r="O95" s="20"/>
      <c r="P95" s="20"/>
      <c r="Q95" s="20"/>
      <c r="R95" s="18"/>
    </row>
    <row r="96" spans="3:18" ht="12.75">
      <c r="C96" s="21"/>
      <c r="D96" s="21"/>
      <c r="E96" s="21"/>
      <c r="F96" s="208"/>
      <c r="G96" s="21"/>
      <c r="H96" s="21"/>
      <c r="I96" s="21"/>
      <c r="J96" s="21"/>
      <c r="K96" s="21"/>
      <c r="L96" s="21"/>
      <c r="M96" s="21"/>
      <c r="N96" s="21"/>
      <c r="O96" s="20"/>
      <c r="P96" s="20"/>
      <c r="Q96" s="20"/>
      <c r="R96" s="18"/>
    </row>
    <row r="97" spans="3:18" ht="12.75">
      <c r="C97" s="21"/>
      <c r="D97" s="21"/>
      <c r="E97" s="21"/>
      <c r="F97" s="208"/>
      <c r="G97" s="21"/>
      <c r="H97" s="21"/>
      <c r="I97" s="21"/>
      <c r="J97" s="21"/>
      <c r="K97" s="21"/>
      <c r="L97" s="21"/>
      <c r="M97" s="21"/>
      <c r="N97" s="21"/>
      <c r="O97" s="20"/>
      <c r="P97" s="20"/>
      <c r="Q97" s="20"/>
      <c r="R97" s="18"/>
    </row>
    <row r="98" spans="3:18" ht="12.75">
      <c r="C98" s="21"/>
      <c r="D98" s="21"/>
      <c r="E98" s="21"/>
      <c r="F98" s="208"/>
      <c r="G98" s="21"/>
      <c r="H98" s="21"/>
      <c r="I98" s="21"/>
      <c r="J98" s="21"/>
      <c r="K98" s="21"/>
      <c r="L98" s="21"/>
      <c r="M98" s="21"/>
      <c r="N98" s="21"/>
      <c r="O98" s="20"/>
      <c r="P98" s="20"/>
      <c r="Q98" s="20"/>
      <c r="R98" s="18"/>
    </row>
    <row r="99" spans="3:18" ht="12.75">
      <c r="C99" s="21"/>
      <c r="D99" s="21"/>
      <c r="E99" s="21"/>
      <c r="F99" s="208"/>
      <c r="G99" s="21"/>
      <c r="H99" s="21"/>
      <c r="I99" s="21"/>
      <c r="J99" s="21"/>
      <c r="K99" s="21"/>
      <c r="L99" s="21"/>
      <c r="M99" s="21"/>
      <c r="N99" s="21"/>
      <c r="O99" s="20"/>
      <c r="P99" s="20"/>
      <c r="Q99" s="20"/>
      <c r="R99" s="18"/>
    </row>
    <row r="100" spans="3:18" ht="12.75">
      <c r="C100" s="21"/>
      <c r="D100" s="21"/>
      <c r="E100" s="21"/>
      <c r="F100" s="208"/>
      <c r="G100" s="21"/>
      <c r="H100" s="21"/>
      <c r="I100" s="21"/>
      <c r="J100" s="21"/>
      <c r="K100" s="21"/>
      <c r="L100" s="21"/>
      <c r="M100" s="21"/>
      <c r="N100" s="21"/>
      <c r="O100" s="20"/>
      <c r="P100" s="20"/>
      <c r="Q100" s="20"/>
      <c r="R100" s="18"/>
    </row>
    <row r="101" spans="3:18" ht="12.75">
      <c r="C101" s="21"/>
      <c r="D101" s="21"/>
      <c r="E101" s="21"/>
      <c r="F101" s="208"/>
      <c r="G101" s="21"/>
      <c r="H101" s="21"/>
      <c r="I101" s="21"/>
      <c r="J101" s="21"/>
      <c r="K101" s="21"/>
      <c r="L101" s="21"/>
      <c r="M101" s="21"/>
      <c r="N101" s="21"/>
      <c r="O101" s="20"/>
      <c r="P101" s="20"/>
      <c r="Q101" s="20"/>
      <c r="R101" s="18"/>
    </row>
    <row r="102" spans="3:18" ht="12.75">
      <c r="C102" s="21"/>
      <c r="D102" s="21"/>
      <c r="E102" s="21"/>
      <c r="F102" s="208"/>
      <c r="G102" s="21"/>
      <c r="H102" s="21"/>
      <c r="I102" s="21"/>
      <c r="J102" s="21"/>
      <c r="K102" s="21"/>
      <c r="L102" s="21"/>
      <c r="M102" s="21"/>
      <c r="N102" s="21"/>
      <c r="O102" s="20"/>
      <c r="P102" s="20"/>
      <c r="Q102" s="20"/>
      <c r="R102" s="18"/>
    </row>
    <row r="103" spans="3:18" ht="12.75">
      <c r="C103" s="21"/>
      <c r="D103" s="21"/>
      <c r="E103" s="21"/>
      <c r="F103" s="208"/>
      <c r="G103" s="21"/>
      <c r="H103" s="21"/>
      <c r="I103" s="21"/>
      <c r="J103" s="21"/>
      <c r="K103" s="21"/>
      <c r="L103" s="21"/>
      <c r="M103" s="21"/>
      <c r="N103" s="21"/>
      <c r="O103" s="20"/>
      <c r="P103" s="20"/>
      <c r="Q103" s="20"/>
      <c r="R103" s="18"/>
    </row>
    <row r="104" spans="3:18" ht="12.75">
      <c r="C104" s="21"/>
      <c r="D104" s="21"/>
      <c r="E104" s="21"/>
      <c r="F104" s="208"/>
      <c r="G104" s="21"/>
      <c r="H104" s="21"/>
      <c r="I104" s="21"/>
      <c r="J104" s="21"/>
      <c r="K104" s="21"/>
      <c r="L104" s="21"/>
      <c r="M104" s="21"/>
      <c r="N104" s="21"/>
      <c r="O104" s="20"/>
      <c r="P104" s="20"/>
      <c r="Q104" s="20"/>
      <c r="R104" s="18"/>
    </row>
    <row r="105" spans="3:18" ht="12.75">
      <c r="C105" s="21"/>
      <c r="D105" s="21"/>
      <c r="E105" s="21"/>
      <c r="F105" s="208"/>
      <c r="G105" s="21"/>
      <c r="H105" s="21"/>
      <c r="I105" s="21"/>
      <c r="J105" s="21"/>
      <c r="K105" s="21"/>
      <c r="L105" s="21"/>
      <c r="M105" s="21"/>
      <c r="N105" s="21"/>
      <c r="O105" s="20"/>
      <c r="P105" s="20"/>
      <c r="Q105" s="20"/>
      <c r="R105" s="18"/>
    </row>
    <row r="106" spans="3:18" ht="12.75">
      <c r="C106" s="21"/>
      <c r="D106" s="21"/>
      <c r="E106" s="21"/>
      <c r="F106" s="208"/>
      <c r="G106" s="21"/>
      <c r="H106" s="21"/>
      <c r="I106" s="21"/>
      <c r="J106" s="21"/>
      <c r="K106" s="21"/>
      <c r="L106" s="21"/>
      <c r="M106" s="21"/>
      <c r="N106" s="21"/>
      <c r="O106" s="20"/>
      <c r="P106" s="20"/>
      <c r="Q106" s="20"/>
      <c r="R106" s="18"/>
    </row>
    <row r="107" spans="3:18" ht="12.75">
      <c r="C107" s="21"/>
      <c r="D107" s="21"/>
      <c r="E107" s="21"/>
      <c r="F107" s="208"/>
      <c r="G107" s="21"/>
      <c r="H107" s="21"/>
      <c r="I107" s="21"/>
      <c r="J107" s="21"/>
      <c r="K107" s="21"/>
      <c r="L107" s="21"/>
      <c r="M107" s="21"/>
      <c r="N107" s="21"/>
      <c r="O107" s="20"/>
      <c r="P107" s="20"/>
      <c r="Q107" s="20"/>
      <c r="R107" s="18"/>
    </row>
    <row r="108" spans="3:18" ht="12.75">
      <c r="C108" s="21"/>
      <c r="D108" s="21"/>
      <c r="E108" s="21"/>
      <c r="F108" s="208"/>
      <c r="G108" s="21"/>
      <c r="H108" s="21"/>
      <c r="I108" s="21"/>
      <c r="J108" s="21"/>
      <c r="K108" s="21"/>
      <c r="L108" s="21"/>
      <c r="M108" s="21"/>
      <c r="N108" s="21"/>
      <c r="O108" s="20"/>
      <c r="P108" s="20"/>
      <c r="Q108" s="20"/>
      <c r="R108" s="18"/>
    </row>
    <row r="109" spans="3:18" ht="12.75">
      <c r="C109" s="21"/>
      <c r="D109" s="21"/>
      <c r="E109" s="21"/>
      <c r="F109" s="208"/>
      <c r="G109" s="21"/>
      <c r="H109" s="21"/>
      <c r="I109" s="21"/>
      <c r="J109" s="21"/>
      <c r="K109" s="21"/>
      <c r="L109" s="21"/>
      <c r="M109" s="21"/>
      <c r="N109" s="21"/>
      <c r="O109" s="20"/>
      <c r="P109" s="20"/>
      <c r="Q109" s="20"/>
      <c r="R109" s="18"/>
    </row>
    <row r="110" spans="3:18" ht="12.75">
      <c r="C110" s="21"/>
      <c r="D110" s="21"/>
      <c r="E110" s="21"/>
      <c r="F110" s="208"/>
      <c r="G110" s="21"/>
      <c r="H110" s="21"/>
      <c r="I110" s="21"/>
      <c r="J110" s="21"/>
      <c r="K110" s="21"/>
      <c r="L110" s="21"/>
      <c r="M110" s="21"/>
      <c r="N110" s="21"/>
      <c r="O110" s="20"/>
      <c r="P110" s="20"/>
      <c r="Q110" s="20"/>
      <c r="R110" s="18"/>
    </row>
    <row r="111" spans="3:18" ht="12.75">
      <c r="C111" s="21"/>
      <c r="D111" s="21"/>
      <c r="E111" s="21"/>
      <c r="F111" s="208"/>
      <c r="G111" s="21"/>
      <c r="H111" s="21"/>
      <c r="I111" s="21"/>
      <c r="J111" s="21"/>
      <c r="K111" s="21"/>
      <c r="L111" s="21"/>
      <c r="M111" s="21"/>
      <c r="N111" s="21"/>
      <c r="O111" s="20"/>
      <c r="P111" s="20"/>
      <c r="Q111" s="20"/>
      <c r="R111" s="18"/>
    </row>
    <row r="112" spans="3:18" ht="12.75">
      <c r="C112" s="21"/>
      <c r="D112" s="21"/>
      <c r="E112" s="21"/>
      <c r="F112" s="208"/>
      <c r="G112" s="21"/>
      <c r="H112" s="21"/>
      <c r="I112" s="21"/>
      <c r="J112" s="21"/>
      <c r="K112" s="21"/>
      <c r="L112" s="21"/>
      <c r="M112" s="21"/>
      <c r="N112" s="21"/>
      <c r="O112" s="20"/>
      <c r="P112" s="20"/>
      <c r="Q112" s="20"/>
      <c r="R112" s="18"/>
    </row>
    <row r="113" spans="3:18" ht="12.75">
      <c r="C113" s="21"/>
      <c r="D113" s="21"/>
      <c r="E113" s="21"/>
      <c r="F113" s="208"/>
      <c r="G113" s="21"/>
      <c r="H113" s="21"/>
      <c r="I113" s="21"/>
      <c r="J113" s="21"/>
      <c r="K113" s="21"/>
      <c r="L113" s="21"/>
      <c r="M113" s="21"/>
      <c r="N113" s="21"/>
      <c r="O113" s="20"/>
      <c r="P113" s="20"/>
      <c r="Q113" s="20"/>
      <c r="R113" s="18"/>
    </row>
    <row r="114" spans="3:18" ht="12.75">
      <c r="C114" s="21"/>
      <c r="D114" s="21"/>
      <c r="E114" s="21"/>
      <c r="F114" s="208"/>
      <c r="G114" s="21"/>
      <c r="H114" s="21"/>
      <c r="I114" s="21"/>
      <c r="J114" s="21"/>
      <c r="K114" s="21"/>
      <c r="L114" s="21"/>
      <c r="M114" s="21"/>
      <c r="N114" s="21"/>
      <c r="O114" s="20"/>
      <c r="P114" s="20"/>
      <c r="Q114" s="20"/>
      <c r="R114" s="18"/>
    </row>
    <row r="115" spans="3:18" ht="12.75">
      <c r="C115" s="21"/>
      <c r="D115" s="21"/>
      <c r="E115" s="21"/>
      <c r="F115" s="208"/>
      <c r="G115" s="21"/>
      <c r="H115" s="21"/>
      <c r="I115" s="21"/>
      <c r="J115" s="21"/>
      <c r="K115" s="21"/>
      <c r="L115" s="21"/>
      <c r="M115" s="21"/>
      <c r="N115" s="21"/>
      <c r="O115" s="20"/>
      <c r="P115" s="20"/>
      <c r="Q115" s="20"/>
      <c r="R115" s="18"/>
    </row>
    <row r="116" spans="3:18" ht="12.75">
      <c r="C116" s="21"/>
      <c r="D116" s="21"/>
      <c r="E116" s="21"/>
      <c r="F116" s="208"/>
      <c r="G116" s="21"/>
      <c r="H116" s="21"/>
      <c r="I116" s="21"/>
      <c r="J116" s="21"/>
      <c r="K116" s="21"/>
      <c r="L116" s="21"/>
      <c r="M116" s="21"/>
      <c r="N116" s="21"/>
      <c r="O116" s="20"/>
      <c r="P116" s="20"/>
      <c r="Q116" s="20"/>
      <c r="R116" s="18"/>
    </row>
    <row r="117" spans="3:18" ht="12.75">
      <c r="C117" s="21"/>
      <c r="D117" s="21"/>
      <c r="E117" s="21"/>
      <c r="F117" s="208"/>
      <c r="G117" s="21"/>
      <c r="H117" s="21"/>
      <c r="I117" s="21"/>
      <c r="J117" s="21"/>
      <c r="K117" s="21"/>
      <c r="L117" s="21"/>
      <c r="M117" s="21"/>
      <c r="N117" s="21"/>
      <c r="O117" s="20"/>
      <c r="P117" s="20"/>
      <c r="Q117" s="20"/>
      <c r="R117" s="18"/>
    </row>
    <row r="118" spans="3:18" ht="12.75">
      <c r="C118" s="21"/>
      <c r="D118" s="21"/>
      <c r="E118" s="21"/>
      <c r="F118" s="208"/>
      <c r="G118" s="21"/>
      <c r="H118" s="21"/>
      <c r="I118" s="21"/>
      <c r="J118" s="21"/>
      <c r="K118" s="21"/>
      <c r="L118" s="21"/>
      <c r="M118" s="21"/>
      <c r="N118" s="21"/>
      <c r="O118" s="20"/>
      <c r="P118" s="20"/>
      <c r="Q118" s="20"/>
      <c r="R118" s="18"/>
    </row>
    <row r="119" spans="3:18" ht="12.75">
      <c r="C119" s="21"/>
      <c r="D119" s="21"/>
      <c r="E119" s="21"/>
      <c r="F119" s="208"/>
      <c r="G119" s="21"/>
      <c r="H119" s="21"/>
      <c r="I119" s="21"/>
      <c r="J119" s="21"/>
      <c r="K119" s="21"/>
      <c r="L119" s="21"/>
      <c r="M119" s="21"/>
      <c r="N119" s="21"/>
      <c r="O119" s="20"/>
      <c r="P119" s="20"/>
      <c r="Q119" s="20"/>
      <c r="R119" s="18"/>
    </row>
    <row r="120" spans="3:18" ht="12.75">
      <c r="C120" s="21"/>
      <c r="D120" s="21"/>
      <c r="E120" s="21"/>
      <c r="F120" s="208"/>
      <c r="G120" s="21"/>
      <c r="H120" s="21"/>
      <c r="I120" s="21"/>
      <c r="J120" s="21"/>
      <c r="K120" s="21"/>
      <c r="L120" s="21"/>
      <c r="M120" s="21"/>
      <c r="N120" s="21"/>
      <c r="O120" s="20"/>
      <c r="P120" s="20"/>
      <c r="Q120" s="20"/>
      <c r="R120" s="18"/>
    </row>
    <row r="121" spans="3:18" ht="12.75">
      <c r="C121" s="21"/>
      <c r="D121" s="21"/>
      <c r="E121" s="21"/>
      <c r="F121" s="208"/>
      <c r="G121" s="21"/>
      <c r="H121" s="21"/>
      <c r="I121" s="21"/>
      <c r="J121" s="21"/>
      <c r="K121" s="21"/>
      <c r="L121" s="21"/>
      <c r="M121" s="21"/>
      <c r="N121" s="21"/>
      <c r="O121" s="20"/>
      <c r="P121" s="20"/>
      <c r="Q121" s="20"/>
      <c r="R121" s="18"/>
    </row>
    <row r="122" spans="3:18" ht="12.75">
      <c r="C122" s="21"/>
      <c r="D122" s="21"/>
      <c r="E122" s="21"/>
      <c r="F122" s="208"/>
      <c r="G122" s="21"/>
      <c r="H122" s="21"/>
      <c r="I122" s="21"/>
      <c r="J122" s="21"/>
      <c r="K122" s="21"/>
      <c r="L122" s="21"/>
      <c r="M122" s="21"/>
      <c r="N122" s="21"/>
      <c r="O122" s="20"/>
      <c r="P122" s="20"/>
      <c r="Q122" s="20"/>
      <c r="R122" s="18"/>
    </row>
    <row r="123" spans="3:18" ht="12.75">
      <c r="C123" s="21"/>
      <c r="D123" s="21"/>
      <c r="E123" s="21"/>
      <c r="F123" s="208"/>
      <c r="G123" s="21"/>
      <c r="H123" s="21"/>
      <c r="I123" s="21"/>
      <c r="J123" s="21"/>
      <c r="K123" s="21"/>
      <c r="L123" s="21"/>
      <c r="M123" s="21"/>
      <c r="N123" s="21"/>
      <c r="O123" s="20"/>
      <c r="P123" s="20"/>
      <c r="Q123" s="20"/>
      <c r="R123" s="18"/>
    </row>
    <row r="124" spans="3:18" ht="12.75">
      <c r="C124" s="21"/>
      <c r="D124" s="21"/>
      <c r="E124" s="21"/>
      <c r="F124" s="208"/>
      <c r="G124" s="21"/>
      <c r="H124" s="21"/>
      <c r="I124" s="21"/>
      <c r="J124" s="21"/>
      <c r="K124" s="21"/>
      <c r="L124" s="21"/>
      <c r="M124" s="21"/>
      <c r="N124" s="21"/>
      <c r="O124" s="20"/>
      <c r="P124" s="20"/>
      <c r="Q124" s="20"/>
      <c r="R124" s="18"/>
    </row>
    <row r="125" spans="3:18" ht="12.75">
      <c r="C125" s="21"/>
      <c r="D125" s="21"/>
      <c r="E125" s="21"/>
      <c r="F125" s="208"/>
      <c r="G125" s="21"/>
      <c r="H125" s="21"/>
      <c r="I125" s="21"/>
      <c r="J125" s="21"/>
      <c r="K125" s="21"/>
      <c r="L125" s="21"/>
      <c r="M125" s="21"/>
      <c r="N125" s="21"/>
      <c r="O125" s="20"/>
      <c r="P125" s="20"/>
      <c r="Q125" s="20"/>
      <c r="R125" s="18"/>
    </row>
    <row r="126" spans="3:18" ht="12.75">
      <c r="C126" s="21"/>
      <c r="D126" s="21"/>
      <c r="E126" s="21"/>
      <c r="F126" s="208"/>
      <c r="G126" s="21"/>
      <c r="H126" s="21"/>
      <c r="I126" s="21"/>
      <c r="J126" s="21"/>
      <c r="K126" s="21"/>
      <c r="L126" s="21"/>
      <c r="M126" s="21"/>
      <c r="N126" s="21"/>
      <c r="O126" s="20"/>
      <c r="P126" s="20"/>
      <c r="Q126" s="20"/>
      <c r="R126" s="18"/>
    </row>
    <row r="127" spans="3:18" ht="12.75">
      <c r="C127" s="21"/>
      <c r="D127" s="21"/>
      <c r="E127" s="21"/>
      <c r="F127" s="208"/>
      <c r="G127" s="21"/>
      <c r="H127" s="21"/>
      <c r="I127" s="21"/>
      <c r="J127" s="21"/>
      <c r="K127" s="21"/>
      <c r="L127" s="21"/>
      <c r="M127" s="21"/>
      <c r="N127" s="21"/>
      <c r="O127" s="20"/>
      <c r="P127" s="20"/>
      <c r="Q127" s="20"/>
      <c r="R127" s="18"/>
    </row>
    <row r="128" spans="3:18" ht="12.75">
      <c r="C128" s="21"/>
      <c r="D128" s="21"/>
      <c r="E128" s="21"/>
      <c r="F128" s="208"/>
      <c r="G128" s="21"/>
      <c r="H128" s="21"/>
      <c r="I128" s="21"/>
      <c r="J128" s="21"/>
      <c r="K128" s="21"/>
      <c r="L128" s="21"/>
      <c r="M128" s="21"/>
      <c r="N128" s="21"/>
      <c r="O128" s="20"/>
      <c r="P128" s="20"/>
      <c r="Q128" s="20"/>
      <c r="R128" s="18"/>
    </row>
    <row r="129" spans="3:18" ht="12.75">
      <c r="C129" s="21"/>
      <c r="D129" s="21"/>
      <c r="E129" s="21"/>
      <c r="F129" s="208"/>
      <c r="G129" s="21"/>
      <c r="H129" s="21"/>
      <c r="I129" s="21"/>
      <c r="J129" s="21"/>
      <c r="K129" s="21"/>
      <c r="L129" s="21"/>
      <c r="M129" s="21"/>
      <c r="N129" s="21"/>
      <c r="O129" s="20"/>
      <c r="P129" s="20"/>
      <c r="Q129" s="20"/>
      <c r="R129" s="18"/>
    </row>
    <row r="130" spans="3:18" ht="12.75">
      <c r="C130" s="21"/>
      <c r="D130" s="21"/>
      <c r="E130" s="21"/>
      <c r="F130" s="208"/>
      <c r="G130" s="21"/>
      <c r="H130" s="21"/>
      <c r="I130" s="21"/>
      <c r="J130" s="21"/>
      <c r="K130" s="21"/>
      <c r="L130" s="21"/>
      <c r="M130" s="21"/>
      <c r="N130" s="21"/>
      <c r="O130" s="20"/>
      <c r="P130" s="20"/>
      <c r="Q130" s="20"/>
      <c r="R130" s="18"/>
    </row>
    <row r="131" spans="3:18" ht="12.75">
      <c r="C131" s="21"/>
      <c r="D131" s="21"/>
      <c r="E131" s="21"/>
      <c r="F131" s="208"/>
      <c r="G131" s="21"/>
      <c r="H131" s="21"/>
      <c r="I131" s="21"/>
      <c r="J131" s="21"/>
      <c r="K131" s="21"/>
      <c r="L131" s="21"/>
      <c r="M131" s="21"/>
      <c r="N131" s="21"/>
      <c r="O131" s="20"/>
      <c r="P131" s="20"/>
      <c r="Q131" s="20"/>
      <c r="R131" s="18"/>
    </row>
    <row r="132" spans="3:18" ht="12.75">
      <c r="C132" s="21"/>
      <c r="D132" s="21"/>
      <c r="E132" s="21"/>
      <c r="F132" s="208"/>
      <c r="G132" s="21"/>
      <c r="H132" s="21"/>
      <c r="I132" s="21"/>
      <c r="J132" s="21"/>
      <c r="K132" s="21"/>
      <c r="L132" s="21"/>
      <c r="M132" s="21"/>
      <c r="N132" s="21"/>
      <c r="O132" s="20"/>
      <c r="P132" s="20"/>
      <c r="Q132" s="20"/>
      <c r="R132" s="18"/>
    </row>
    <row r="133" spans="3:18" ht="12.75">
      <c r="C133" s="21"/>
      <c r="D133" s="21"/>
      <c r="E133" s="21"/>
      <c r="F133" s="208"/>
      <c r="G133" s="21"/>
      <c r="H133" s="21"/>
      <c r="I133" s="21"/>
      <c r="J133" s="21"/>
      <c r="K133" s="21"/>
      <c r="L133" s="21"/>
      <c r="M133" s="21"/>
      <c r="N133" s="21"/>
      <c r="O133" s="20"/>
      <c r="P133" s="20"/>
      <c r="Q133" s="20"/>
      <c r="R133" s="18"/>
    </row>
    <row r="134" spans="3:18" ht="12.75">
      <c r="C134" s="21"/>
      <c r="D134" s="21"/>
      <c r="E134" s="21"/>
      <c r="F134" s="208"/>
      <c r="G134" s="21"/>
      <c r="H134" s="21"/>
      <c r="I134" s="21"/>
      <c r="J134" s="21"/>
      <c r="K134" s="21"/>
      <c r="L134" s="21"/>
      <c r="M134" s="21"/>
      <c r="N134" s="21"/>
      <c r="O134" s="20"/>
      <c r="P134" s="20"/>
      <c r="Q134" s="20"/>
      <c r="R134" s="18"/>
    </row>
    <row r="135" spans="3:18" ht="12.75">
      <c r="C135" s="21"/>
      <c r="D135" s="21"/>
      <c r="E135" s="21"/>
      <c r="F135" s="208"/>
      <c r="G135" s="21"/>
      <c r="H135" s="21"/>
      <c r="I135" s="21"/>
      <c r="J135" s="21"/>
      <c r="K135" s="21"/>
      <c r="L135" s="21"/>
      <c r="M135" s="21"/>
      <c r="N135" s="21"/>
      <c r="O135" s="20"/>
      <c r="P135" s="20"/>
      <c r="Q135" s="20"/>
      <c r="R135" s="18"/>
    </row>
    <row r="136" spans="3:18" ht="12.75">
      <c r="C136" s="21"/>
      <c r="D136" s="21"/>
      <c r="E136" s="21"/>
      <c r="F136" s="208"/>
      <c r="G136" s="21"/>
      <c r="H136" s="21"/>
      <c r="I136" s="21"/>
      <c r="J136" s="21"/>
      <c r="K136" s="21"/>
      <c r="L136" s="21"/>
      <c r="M136" s="21"/>
      <c r="N136" s="21"/>
      <c r="O136" s="20"/>
      <c r="P136" s="20"/>
      <c r="Q136" s="20"/>
      <c r="R136" s="18"/>
    </row>
    <row r="137" spans="3:18" ht="12.75">
      <c r="C137" s="21"/>
      <c r="D137" s="21"/>
      <c r="E137" s="21"/>
      <c r="F137" s="208"/>
      <c r="G137" s="21"/>
      <c r="H137" s="21"/>
      <c r="I137" s="21"/>
      <c r="J137" s="21"/>
      <c r="K137" s="21"/>
      <c r="L137" s="21"/>
      <c r="M137" s="21"/>
      <c r="N137" s="21"/>
      <c r="O137" s="20"/>
      <c r="P137" s="20"/>
      <c r="Q137" s="20"/>
      <c r="R137" s="18"/>
    </row>
    <row r="138" spans="3:18" ht="12.75">
      <c r="C138" s="21"/>
      <c r="D138" s="21"/>
      <c r="E138" s="21"/>
      <c r="F138" s="208"/>
      <c r="G138" s="21"/>
      <c r="H138" s="21"/>
      <c r="I138" s="21"/>
      <c r="J138" s="21"/>
      <c r="K138" s="21"/>
      <c r="L138" s="21"/>
      <c r="M138" s="21"/>
      <c r="N138" s="21"/>
      <c r="O138" s="20"/>
      <c r="P138" s="20"/>
      <c r="Q138" s="20"/>
      <c r="R138" s="18"/>
    </row>
    <row r="139" spans="3:18" ht="12.75">
      <c r="C139" s="21"/>
      <c r="D139" s="21"/>
      <c r="E139" s="21"/>
      <c r="F139" s="208"/>
      <c r="G139" s="21"/>
      <c r="H139" s="21"/>
      <c r="I139" s="21"/>
      <c r="J139" s="21"/>
      <c r="K139" s="21"/>
      <c r="L139" s="21"/>
      <c r="M139" s="21"/>
      <c r="N139" s="21"/>
      <c r="O139" s="20"/>
      <c r="P139" s="20"/>
      <c r="Q139" s="20"/>
      <c r="R139" s="18"/>
    </row>
    <row r="140" spans="3:18" ht="12.75">
      <c r="C140" s="21"/>
      <c r="D140" s="21"/>
      <c r="E140" s="21"/>
      <c r="F140" s="208"/>
      <c r="G140" s="21"/>
      <c r="H140" s="21"/>
      <c r="I140" s="21"/>
      <c r="J140" s="21"/>
      <c r="K140" s="21"/>
      <c r="L140" s="21"/>
      <c r="M140" s="21"/>
      <c r="N140" s="21"/>
      <c r="O140" s="20"/>
      <c r="P140" s="20"/>
      <c r="Q140" s="20"/>
      <c r="R140" s="18"/>
    </row>
    <row r="141" spans="3:18" ht="12.75">
      <c r="C141" s="21"/>
      <c r="D141" s="21"/>
      <c r="E141" s="21"/>
      <c r="F141" s="208"/>
      <c r="G141" s="21"/>
      <c r="H141" s="21"/>
      <c r="I141" s="21"/>
      <c r="J141" s="21"/>
      <c r="K141" s="21"/>
      <c r="L141" s="21"/>
      <c r="M141" s="21"/>
      <c r="N141" s="21"/>
      <c r="O141" s="20"/>
      <c r="P141" s="20"/>
      <c r="Q141" s="20"/>
      <c r="R141" s="18"/>
    </row>
    <row r="142" spans="3:18" ht="12.75">
      <c r="C142" s="21"/>
      <c r="D142" s="21"/>
      <c r="E142" s="21"/>
      <c r="F142" s="208"/>
      <c r="G142" s="21"/>
      <c r="H142" s="21"/>
      <c r="I142" s="21"/>
      <c r="J142" s="21"/>
      <c r="K142" s="21"/>
      <c r="L142" s="21"/>
      <c r="M142" s="21"/>
      <c r="N142" s="21"/>
      <c r="O142" s="20"/>
      <c r="P142" s="20"/>
      <c r="Q142" s="20"/>
      <c r="R142" s="18"/>
    </row>
    <row r="143" spans="3:18" ht="12.75">
      <c r="C143" s="21"/>
      <c r="D143" s="21"/>
      <c r="E143" s="21"/>
      <c r="F143" s="208"/>
      <c r="G143" s="21"/>
      <c r="H143" s="21"/>
      <c r="I143" s="21"/>
      <c r="J143" s="21"/>
      <c r="K143" s="21"/>
      <c r="L143" s="21"/>
      <c r="M143" s="21"/>
      <c r="N143" s="21"/>
      <c r="O143" s="20"/>
      <c r="P143" s="20"/>
      <c r="Q143" s="20"/>
      <c r="R143" s="18"/>
    </row>
    <row r="144" spans="3:18" ht="12.75">
      <c r="C144" s="21"/>
      <c r="D144" s="21"/>
      <c r="E144" s="21"/>
      <c r="F144" s="208"/>
      <c r="G144" s="21"/>
      <c r="H144" s="21"/>
      <c r="I144" s="21"/>
      <c r="J144" s="21"/>
      <c r="K144" s="21"/>
      <c r="L144" s="21"/>
      <c r="M144" s="21"/>
      <c r="N144" s="21"/>
      <c r="O144" s="20"/>
      <c r="P144" s="20"/>
      <c r="Q144" s="20"/>
      <c r="R144" s="18"/>
    </row>
    <row r="145" spans="3:18" ht="12.75">
      <c r="C145" s="21"/>
      <c r="D145" s="21"/>
      <c r="E145" s="21"/>
      <c r="F145" s="208"/>
      <c r="G145" s="21"/>
      <c r="H145" s="21"/>
      <c r="I145" s="21"/>
      <c r="J145" s="21"/>
      <c r="K145" s="21"/>
      <c r="L145" s="21"/>
      <c r="M145" s="21"/>
      <c r="N145" s="21"/>
      <c r="O145" s="20"/>
      <c r="P145" s="20"/>
      <c r="Q145" s="20"/>
      <c r="R145" s="18"/>
    </row>
    <row r="146" spans="3:18" ht="12.75">
      <c r="C146" s="21"/>
      <c r="D146" s="21"/>
      <c r="E146" s="21"/>
      <c r="F146" s="208"/>
      <c r="G146" s="21"/>
      <c r="H146" s="21"/>
      <c r="I146" s="21"/>
      <c r="J146" s="21"/>
      <c r="K146" s="21"/>
      <c r="L146" s="21"/>
      <c r="M146" s="21"/>
      <c r="N146" s="21"/>
      <c r="O146" s="20"/>
      <c r="P146" s="20"/>
      <c r="Q146" s="20"/>
      <c r="R146" s="18"/>
    </row>
    <row r="147" spans="3:18" ht="12.75">
      <c r="C147" s="21"/>
      <c r="D147" s="21"/>
      <c r="E147" s="21"/>
      <c r="F147" s="208"/>
      <c r="G147" s="21"/>
      <c r="H147" s="21"/>
      <c r="I147" s="21"/>
      <c r="J147" s="21"/>
      <c r="K147" s="21"/>
      <c r="L147" s="21"/>
      <c r="M147" s="21"/>
      <c r="N147" s="21"/>
      <c r="O147" s="20"/>
      <c r="P147" s="20"/>
      <c r="Q147" s="20"/>
      <c r="R147" s="18"/>
    </row>
    <row r="148" spans="3:18" ht="12.75">
      <c r="C148" s="21"/>
      <c r="D148" s="21"/>
      <c r="E148" s="21"/>
      <c r="F148" s="208"/>
      <c r="G148" s="21"/>
      <c r="H148" s="21"/>
      <c r="I148" s="21"/>
      <c r="J148" s="21"/>
      <c r="K148" s="21"/>
      <c r="L148" s="21"/>
      <c r="M148" s="21"/>
      <c r="N148" s="21"/>
      <c r="O148" s="20"/>
      <c r="P148" s="20"/>
      <c r="Q148" s="20"/>
      <c r="R148" s="18"/>
    </row>
    <row r="149" spans="3:18" ht="12.75">
      <c r="C149" s="21"/>
      <c r="D149" s="21"/>
      <c r="E149" s="21"/>
      <c r="F149" s="208"/>
      <c r="G149" s="21"/>
      <c r="H149" s="21"/>
      <c r="I149" s="21"/>
      <c r="J149" s="21"/>
      <c r="K149" s="21"/>
      <c r="L149" s="21"/>
      <c r="M149" s="21"/>
      <c r="N149" s="21"/>
      <c r="O149" s="20"/>
      <c r="P149" s="20"/>
      <c r="Q149" s="20"/>
      <c r="R149" s="18"/>
    </row>
    <row r="150" spans="3:18" ht="12.75">
      <c r="C150" s="21"/>
      <c r="D150" s="21"/>
      <c r="E150" s="21"/>
      <c r="F150" s="208"/>
      <c r="G150" s="21"/>
      <c r="H150" s="21"/>
      <c r="I150" s="21"/>
      <c r="J150" s="21"/>
      <c r="K150" s="21"/>
      <c r="L150" s="21"/>
      <c r="M150" s="21"/>
      <c r="N150" s="21"/>
      <c r="O150" s="20"/>
      <c r="P150" s="20"/>
      <c r="Q150" s="20"/>
      <c r="R150" s="18"/>
    </row>
    <row r="151" spans="3:18" ht="12.75">
      <c r="C151" s="21"/>
      <c r="D151" s="21"/>
      <c r="E151" s="21"/>
      <c r="F151" s="208"/>
      <c r="G151" s="21"/>
      <c r="H151" s="21"/>
      <c r="I151" s="21"/>
      <c r="J151" s="21"/>
      <c r="K151" s="21"/>
      <c r="L151" s="21"/>
      <c r="M151" s="21"/>
      <c r="N151" s="21"/>
      <c r="O151" s="20"/>
      <c r="P151" s="20"/>
      <c r="Q151" s="20"/>
      <c r="R151" s="18"/>
    </row>
    <row r="152" spans="3:18" ht="12.75">
      <c r="C152" s="21"/>
      <c r="D152" s="21"/>
      <c r="E152" s="21"/>
      <c r="F152" s="208"/>
      <c r="G152" s="21"/>
      <c r="H152" s="21"/>
      <c r="I152" s="21"/>
      <c r="J152" s="21"/>
      <c r="K152" s="21"/>
      <c r="L152" s="21"/>
      <c r="M152" s="21"/>
      <c r="N152" s="21"/>
      <c r="O152" s="20"/>
      <c r="P152" s="20"/>
      <c r="Q152" s="20"/>
      <c r="R152" s="18"/>
    </row>
    <row r="153" spans="3:18" ht="12.75">
      <c r="C153" s="21"/>
      <c r="D153" s="21"/>
      <c r="E153" s="21"/>
      <c r="F153" s="208"/>
      <c r="G153" s="21"/>
      <c r="H153" s="21"/>
      <c r="I153" s="21"/>
      <c r="J153" s="21"/>
      <c r="K153" s="21"/>
      <c r="L153" s="21"/>
      <c r="M153" s="21"/>
      <c r="N153" s="21"/>
      <c r="O153" s="20"/>
      <c r="P153" s="20"/>
      <c r="Q153" s="20"/>
      <c r="R153" s="18"/>
    </row>
    <row r="154" spans="3:18" ht="12.75">
      <c r="C154" s="21"/>
      <c r="D154" s="21"/>
      <c r="E154" s="21"/>
      <c r="F154" s="208"/>
      <c r="G154" s="21"/>
      <c r="H154" s="21"/>
      <c r="I154" s="21"/>
      <c r="J154" s="21"/>
      <c r="K154" s="21"/>
      <c r="L154" s="21"/>
      <c r="M154" s="21"/>
      <c r="N154" s="21"/>
      <c r="O154" s="20"/>
      <c r="P154" s="20"/>
      <c r="Q154" s="20"/>
      <c r="R154" s="18"/>
    </row>
    <row r="155" spans="3:18" ht="12.75">
      <c r="C155" s="21"/>
      <c r="D155" s="21"/>
      <c r="E155" s="21"/>
      <c r="F155" s="208"/>
      <c r="G155" s="21"/>
      <c r="H155" s="21"/>
      <c r="I155" s="21"/>
      <c r="J155" s="21"/>
      <c r="K155" s="21"/>
      <c r="L155" s="21"/>
      <c r="M155" s="21"/>
      <c r="N155" s="21"/>
      <c r="O155" s="20"/>
      <c r="P155" s="20"/>
      <c r="Q155" s="20"/>
      <c r="R155" s="18"/>
    </row>
    <row r="156" spans="3:18" ht="12.75">
      <c r="C156" s="21"/>
      <c r="D156" s="21"/>
      <c r="E156" s="21"/>
      <c r="F156" s="208"/>
      <c r="G156" s="21"/>
      <c r="H156" s="21"/>
      <c r="I156" s="21"/>
      <c r="J156" s="21"/>
      <c r="K156" s="21"/>
      <c r="L156" s="21"/>
      <c r="M156" s="21"/>
      <c r="N156" s="21"/>
      <c r="O156" s="20"/>
      <c r="P156" s="20"/>
      <c r="Q156" s="20"/>
      <c r="R156" s="18"/>
    </row>
    <row r="157" spans="3:18" ht="12.75">
      <c r="C157" s="21"/>
      <c r="D157" s="21"/>
      <c r="E157" s="21"/>
      <c r="F157" s="208"/>
      <c r="G157" s="21"/>
      <c r="H157" s="21"/>
      <c r="I157" s="21"/>
      <c r="J157" s="21"/>
      <c r="K157" s="21"/>
      <c r="L157" s="21"/>
      <c r="M157" s="21"/>
      <c r="N157" s="21"/>
      <c r="O157" s="20"/>
      <c r="P157" s="20"/>
      <c r="Q157" s="20"/>
      <c r="R157" s="18"/>
    </row>
    <row r="158" spans="3:18" ht="12.75">
      <c r="C158" s="21"/>
      <c r="D158" s="21"/>
      <c r="E158" s="21"/>
      <c r="F158" s="208"/>
      <c r="G158" s="21"/>
      <c r="H158" s="21"/>
      <c r="I158" s="21"/>
      <c r="J158" s="21"/>
      <c r="K158" s="21"/>
      <c r="L158" s="21"/>
      <c r="M158" s="21"/>
      <c r="N158" s="21"/>
      <c r="O158" s="20"/>
      <c r="P158" s="20"/>
      <c r="Q158" s="20"/>
      <c r="R158" s="18"/>
    </row>
    <row r="159" spans="3:18" ht="12.75">
      <c r="C159" s="21"/>
      <c r="D159" s="21"/>
      <c r="E159" s="21"/>
      <c r="F159" s="208"/>
      <c r="G159" s="21"/>
      <c r="H159" s="21"/>
      <c r="I159" s="21"/>
      <c r="J159" s="21"/>
      <c r="K159" s="21"/>
      <c r="L159" s="21"/>
      <c r="M159" s="21"/>
      <c r="N159" s="21"/>
      <c r="O159" s="20"/>
      <c r="P159" s="20"/>
      <c r="Q159" s="20"/>
      <c r="R159" s="18"/>
    </row>
    <row r="160" spans="3:18" ht="12.75">
      <c r="C160" s="21"/>
      <c r="D160" s="21"/>
      <c r="E160" s="21"/>
      <c r="F160" s="208"/>
      <c r="G160" s="21"/>
      <c r="H160" s="21"/>
      <c r="I160" s="21"/>
      <c r="J160" s="21"/>
      <c r="K160" s="21"/>
      <c r="L160" s="21"/>
      <c r="M160" s="21"/>
      <c r="N160" s="21"/>
      <c r="O160" s="20"/>
      <c r="P160" s="20"/>
      <c r="Q160" s="20"/>
      <c r="R160" s="18"/>
    </row>
    <row r="161" spans="3:18" ht="12.75">
      <c r="C161" s="21"/>
      <c r="D161" s="21"/>
      <c r="E161" s="21"/>
      <c r="F161" s="208"/>
      <c r="G161" s="21"/>
      <c r="H161" s="21"/>
      <c r="I161" s="21"/>
      <c r="J161" s="21"/>
      <c r="K161" s="21"/>
      <c r="L161" s="21"/>
      <c r="M161" s="21"/>
      <c r="N161" s="21"/>
      <c r="O161" s="20"/>
      <c r="P161" s="20"/>
      <c r="Q161" s="20"/>
      <c r="R161" s="18"/>
    </row>
    <row r="162" spans="3:18" ht="12.75">
      <c r="C162" s="21"/>
      <c r="D162" s="21"/>
      <c r="E162" s="21"/>
      <c r="F162" s="208"/>
      <c r="G162" s="21"/>
      <c r="H162" s="21"/>
      <c r="I162" s="21"/>
      <c r="J162" s="21"/>
      <c r="K162" s="21"/>
      <c r="L162" s="21"/>
      <c r="M162" s="21"/>
      <c r="N162" s="21"/>
      <c r="O162" s="20"/>
      <c r="P162" s="20"/>
      <c r="Q162" s="20"/>
      <c r="R162" s="18"/>
    </row>
    <row r="163" spans="3:18" ht="12.75">
      <c r="C163" s="21"/>
      <c r="D163" s="21"/>
      <c r="E163" s="21"/>
      <c r="F163" s="208"/>
      <c r="G163" s="21"/>
      <c r="H163" s="21"/>
      <c r="I163" s="21"/>
      <c r="J163" s="21"/>
      <c r="K163" s="21"/>
      <c r="L163" s="21"/>
      <c r="M163" s="21"/>
      <c r="N163" s="21"/>
      <c r="O163" s="20"/>
      <c r="P163" s="20"/>
      <c r="Q163" s="20"/>
      <c r="R163" s="18"/>
    </row>
    <row r="164" spans="3:18" ht="12.75">
      <c r="C164" s="21"/>
      <c r="D164" s="21"/>
      <c r="E164" s="21"/>
      <c r="F164" s="208"/>
      <c r="G164" s="21"/>
      <c r="H164" s="21"/>
      <c r="I164" s="21"/>
      <c r="J164" s="21"/>
      <c r="K164" s="21"/>
      <c r="L164" s="21"/>
      <c r="M164" s="21"/>
      <c r="N164" s="21"/>
      <c r="O164" s="20"/>
      <c r="P164" s="20"/>
      <c r="Q164" s="20"/>
      <c r="R164" s="18"/>
    </row>
    <row r="165" spans="3:18" ht="12.75">
      <c r="C165" s="21"/>
      <c r="D165" s="21"/>
      <c r="E165" s="21"/>
      <c r="F165" s="208"/>
      <c r="G165" s="21"/>
      <c r="H165" s="21"/>
      <c r="I165" s="21"/>
      <c r="J165" s="21"/>
      <c r="K165" s="21"/>
      <c r="L165" s="21"/>
      <c r="M165" s="21"/>
      <c r="N165" s="21"/>
      <c r="O165" s="20"/>
      <c r="P165" s="20"/>
      <c r="Q165" s="20"/>
      <c r="R165" s="18"/>
    </row>
    <row r="166" spans="3:18" ht="12.75">
      <c r="C166" s="21"/>
      <c r="D166" s="21"/>
      <c r="E166" s="21"/>
      <c r="F166" s="208"/>
      <c r="G166" s="21"/>
      <c r="H166" s="21"/>
      <c r="I166" s="21"/>
      <c r="J166" s="21"/>
      <c r="K166" s="21"/>
      <c r="L166" s="21"/>
      <c r="M166" s="21"/>
      <c r="N166" s="21"/>
      <c r="O166" s="20"/>
      <c r="P166" s="20"/>
      <c r="Q166" s="20"/>
      <c r="R166" s="18"/>
    </row>
    <row r="167" spans="3:18" ht="12.75">
      <c r="C167" s="21"/>
      <c r="D167" s="21"/>
      <c r="E167" s="21"/>
      <c r="F167" s="208"/>
      <c r="G167" s="21"/>
      <c r="H167" s="21"/>
      <c r="I167" s="21"/>
      <c r="J167" s="21"/>
      <c r="K167" s="21"/>
      <c r="L167" s="21"/>
      <c r="M167" s="21"/>
      <c r="N167" s="21"/>
      <c r="O167" s="20"/>
      <c r="P167" s="20"/>
      <c r="Q167" s="20"/>
      <c r="R167" s="18"/>
    </row>
    <row r="168" spans="3:18" ht="12.75">
      <c r="C168" s="21"/>
      <c r="D168" s="21"/>
      <c r="E168" s="21"/>
      <c r="F168" s="208"/>
      <c r="G168" s="21"/>
      <c r="H168" s="21"/>
      <c r="I168" s="21"/>
      <c r="J168" s="21"/>
      <c r="K168" s="21"/>
      <c r="L168" s="21"/>
      <c r="M168" s="21"/>
      <c r="N168" s="21"/>
      <c r="O168" s="20"/>
      <c r="P168" s="20"/>
      <c r="Q168" s="20"/>
      <c r="R168" s="18"/>
    </row>
    <row r="169" spans="3:18" ht="12.75">
      <c r="C169" s="21"/>
      <c r="D169" s="21"/>
      <c r="E169" s="21"/>
      <c r="F169" s="208"/>
      <c r="G169" s="21"/>
      <c r="H169" s="21"/>
      <c r="I169" s="21"/>
      <c r="J169" s="21"/>
      <c r="K169" s="21"/>
      <c r="L169" s="21"/>
      <c r="M169" s="21"/>
      <c r="N169" s="21"/>
      <c r="O169" s="20"/>
      <c r="P169" s="20"/>
      <c r="Q169" s="20"/>
      <c r="R169" s="18"/>
    </row>
    <row r="170" spans="3:18" ht="12.75">
      <c r="C170" s="21"/>
      <c r="D170" s="21"/>
      <c r="E170" s="21"/>
      <c r="F170" s="208"/>
      <c r="G170" s="21"/>
      <c r="H170" s="21"/>
      <c r="I170" s="21"/>
      <c r="J170" s="21"/>
      <c r="K170" s="21"/>
      <c r="L170" s="21"/>
      <c r="M170" s="21"/>
      <c r="N170" s="21"/>
      <c r="O170" s="20"/>
      <c r="P170" s="20"/>
      <c r="Q170" s="20"/>
      <c r="R170" s="18"/>
    </row>
    <row r="171" spans="3:18" ht="12.75">
      <c r="C171" s="21"/>
      <c r="D171" s="21"/>
      <c r="E171" s="21"/>
      <c r="F171" s="208"/>
      <c r="G171" s="21"/>
      <c r="H171" s="21"/>
      <c r="I171" s="21"/>
      <c r="J171" s="21"/>
      <c r="K171" s="21"/>
      <c r="L171" s="21"/>
      <c r="M171" s="21"/>
      <c r="N171" s="21"/>
      <c r="O171" s="20"/>
      <c r="P171" s="20"/>
      <c r="Q171" s="20"/>
      <c r="R171" s="18"/>
    </row>
    <row r="172" spans="3:18" ht="12.75">
      <c r="C172" s="21"/>
      <c r="D172" s="21"/>
      <c r="E172" s="21"/>
      <c r="F172" s="208"/>
      <c r="G172" s="21"/>
      <c r="H172" s="21"/>
      <c r="I172" s="21"/>
      <c r="J172" s="21"/>
      <c r="K172" s="21"/>
      <c r="L172" s="21"/>
      <c r="M172" s="21"/>
      <c r="N172" s="21"/>
      <c r="O172" s="20"/>
      <c r="P172" s="20"/>
      <c r="Q172" s="20"/>
      <c r="R172" s="18"/>
    </row>
    <row r="173" spans="3:18" ht="12.75">
      <c r="C173" s="21"/>
      <c r="D173" s="21"/>
      <c r="E173" s="21"/>
      <c r="F173" s="208"/>
      <c r="G173" s="21"/>
      <c r="H173" s="21"/>
      <c r="I173" s="21"/>
      <c r="J173" s="21"/>
      <c r="K173" s="21"/>
      <c r="L173" s="21"/>
      <c r="M173" s="21"/>
      <c r="N173" s="21"/>
      <c r="O173" s="20"/>
      <c r="P173" s="20"/>
      <c r="Q173" s="20"/>
      <c r="R173" s="18"/>
    </row>
    <row r="174" spans="3:18" ht="12.75">
      <c r="C174" s="21"/>
      <c r="D174" s="21"/>
      <c r="E174" s="21"/>
      <c r="F174" s="208"/>
      <c r="G174" s="21"/>
      <c r="H174" s="21"/>
      <c r="I174" s="21"/>
      <c r="J174" s="21"/>
      <c r="K174" s="21"/>
      <c r="L174" s="21"/>
      <c r="M174" s="21"/>
      <c r="N174" s="21"/>
      <c r="O174" s="20"/>
      <c r="P174" s="20"/>
      <c r="Q174" s="20"/>
      <c r="R174" s="18"/>
    </row>
    <row r="175" spans="3:18" ht="12.75">
      <c r="C175" s="21"/>
      <c r="D175" s="21"/>
      <c r="E175" s="21"/>
      <c r="F175" s="208"/>
      <c r="G175" s="21"/>
      <c r="H175" s="21"/>
      <c r="I175" s="21"/>
      <c r="J175" s="21"/>
      <c r="K175" s="21"/>
      <c r="L175" s="21"/>
      <c r="M175" s="21"/>
      <c r="N175" s="21"/>
      <c r="O175" s="20"/>
      <c r="P175" s="20"/>
      <c r="Q175" s="20"/>
      <c r="R175" s="18"/>
    </row>
    <row r="176" spans="3:18" ht="12.75">
      <c r="C176" s="21"/>
      <c r="D176" s="21"/>
      <c r="E176" s="21"/>
      <c r="F176" s="208"/>
      <c r="G176" s="21"/>
      <c r="H176" s="21"/>
      <c r="I176" s="21"/>
      <c r="J176" s="21"/>
      <c r="K176" s="21"/>
      <c r="L176" s="21"/>
      <c r="M176" s="21"/>
      <c r="N176" s="21"/>
      <c r="O176" s="20"/>
      <c r="P176" s="20"/>
      <c r="Q176" s="20"/>
      <c r="R176" s="18"/>
    </row>
    <row r="177" spans="3:18" ht="12.75">
      <c r="C177" s="21"/>
      <c r="D177" s="21"/>
      <c r="E177" s="21"/>
      <c r="F177" s="208"/>
      <c r="G177" s="21"/>
      <c r="H177" s="21"/>
      <c r="I177" s="21"/>
      <c r="J177" s="21"/>
      <c r="K177" s="21"/>
      <c r="L177" s="21"/>
      <c r="M177" s="21"/>
      <c r="N177" s="21"/>
      <c r="O177" s="20"/>
      <c r="P177" s="20"/>
      <c r="Q177" s="20"/>
      <c r="R177" s="18"/>
    </row>
    <row r="178" spans="3:18" ht="12.75">
      <c r="C178" s="21"/>
      <c r="D178" s="21"/>
      <c r="E178" s="21"/>
      <c r="F178" s="208"/>
      <c r="G178" s="21"/>
      <c r="H178" s="21"/>
      <c r="I178" s="21"/>
      <c r="J178" s="21"/>
      <c r="K178" s="21"/>
      <c r="L178" s="21"/>
      <c r="M178" s="21"/>
      <c r="N178" s="21"/>
      <c r="O178" s="20"/>
      <c r="P178" s="20"/>
      <c r="Q178" s="20"/>
      <c r="R178" s="18"/>
    </row>
    <row r="179" spans="3:18" ht="12.75">
      <c r="C179" s="21"/>
      <c r="D179" s="21"/>
      <c r="E179" s="21"/>
      <c r="F179" s="208"/>
      <c r="G179" s="21"/>
      <c r="H179" s="21"/>
      <c r="I179" s="21"/>
      <c r="J179" s="21"/>
      <c r="K179" s="21"/>
      <c r="L179" s="21"/>
      <c r="M179" s="21"/>
      <c r="N179" s="21"/>
      <c r="O179" s="20"/>
      <c r="P179" s="20"/>
      <c r="Q179" s="20"/>
      <c r="R179" s="18"/>
    </row>
    <row r="180" spans="3:18" ht="12.75">
      <c r="C180" s="21"/>
      <c r="D180" s="21"/>
      <c r="E180" s="21"/>
      <c r="F180" s="208"/>
      <c r="G180" s="21"/>
      <c r="H180" s="21"/>
      <c r="I180" s="21"/>
      <c r="J180" s="21"/>
      <c r="K180" s="21"/>
      <c r="L180" s="21"/>
      <c r="M180" s="21"/>
      <c r="N180" s="21"/>
      <c r="O180" s="20"/>
      <c r="P180" s="20"/>
      <c r="Q180" s="20"/>
      <c r="R180" s="18"/>
    </row>
    <row r="181" spans="3:18" ht="12.75">
      <c r="C181" s="21"/>
      <c r="D181" s="21"/>
      <c r="E181" s="21"/>
      <c r="F181" s="208"/>
      <c r="G181" s="21"/>
      <c r="H181" s="21"/>
      <c r="I181" s="21"/>
      <c r="J181" s="21"/>
      <c r="K181" s="21"/>
      <c r="L181" s="21"/>
      <c r="M181" s="21"/>
      <c r="N181" s="21"/>
      <c r="O181" s="20"/>
      <c r="P181" s="20"/>
      <c r="Q181" s="20"/>
      <c r="R181" s="18"/>
    </row>
    <row r="182" spans="3:18" ht="12.75">
      <c r="C182" s="21"/>
      <c r="D182" s="21"/>
      <c r="E182" s="21"/>
      <c r="F182" s="208"/>
      <c r="G182" s="21"/>
      <c r="H182" s="21"/>
      <c r="I182" s="21"/>
      <c r="J182" s="21"/>
      <c r="K182" s="21"/>
      <c r="L182" s="21"/>
      <c r="M182" s="21"/>
      <c r="N182" s="21"/>
      <c r="O182" s="20"/>
      <c r="P182" s="20"/>
      <c r="Q182" s="20"/>
      <c r="R182" s="18"/>
    </row>
    <row r="183" spans="3:18" ht="12.75">
      <c r="C183" s="21"/>
      <c r="D183" s="21"/>
      <c r="E183" s="21"/>
      <c r="F183" s="208"/>
      <c r="G183" s="21"/>
      <c r="H183" s="21"/>
      <c r="I183" s="21"/>
      <c r="J183" s="21"/>
      <c r="K183" s="21"/>
      <c r="L183" s="21"/>
      <c r="M183" s="21"/>
      <c r="N183" s="21"/>
      <c r="O183" s="20"/>
      <c r="P183" s="20"/>
      <c r="Q183" s="20"/>
      <c r="R183" s="18"/>
    </row>
    <row r="184" spans="3:18" ht="12.75">
      <c r="C184" s="21"/>
      <c r="D184" s="21"/>
      <c r="E184" s="21"/>
      <c r="F184" s="208"/>
      <c r="G184" s="21"/>
      <c r="H184" s="21"/>
      <c r="I184" s="21"/>
      <c r="J184" s="21"/>
      <c r="K184" s="21"/>
      <c r="L184" s="21"/>
      <c r="M184" s="21"/>
      <c r="N184" s="21"/>
      <c r="O184" s="20"/>
      <c r="P184" s="20"/>
      <c r="Q184" s="20"/>
      <c r="R184" s="18"/>
    </row>
    <row r="185" spans="3:18" ht="12.75">
      <c r="C185" s="21"/>
      <c r="D185" s="21"/>
      <c r="E185" s="21"/>
      <c r="F185" s="208"/>
      <c r="G185" s="21"/>
      <c r="H185" s="21"/>
      <c r="I185" s="21"/>
      <c r="J185" s="21"/>
      <c r="K185" s="21"/>
      <c r="L185" s="21"/>
      <c r="M185" s="21"/>
      <c r="N185" s="21"/>
      <c r="O185" s="20"/>
      <c r="P185" s="20"/>
      <c r="Q185" s="20"/>
      <c r="R185" s="18"/>
    </row>
    <row r="186" spans="3:18" ht="12.75">
      <c r="C186" s="21"/>
      <c r="D186" s="21"/>
      <c r="E186" s="21"/>
      <c r="F186" s="208"/>
      <c r="G186" s="21"/>
      <c r="H186" s="21"/>
      <c r="I186" s="21"/>
      <c r="J186" s="21"/>
      <c r="K186" s="21"/>
      <c r="L186" s="21"/>
      <c r="M186" s="21"/>
      <c r="N186" s="21"/>
      <c r="O186" s="20"/>
      <c r="P186" s="20"/>
      <c r="Q186" s="20"/>
      <c r="R186" s="18"/>
    </row>
    <row r="187" spans="3:18" ht="12.75">
      <c r="C187" s="21"/>
      <c r="D187" s="21"/>
      <c r="E187" s="21"/>
      <c r="F187" s="208"/>
      <c r="G187" s="21"/>
      <c r="H187" s="21"/>
      <c r="I187" s="21"/>
      <c r="J187" s="21"/>
      <c r="K187" s="21"/>
      <c r="L187" s="21"/>
      <c r="M187" s="21"/>
      <c r="N187" s="21"/>
      <c r="O187" s="20"/>
      <c r="P187" s="20"/>
      <c r="Q187" s="20"/>
      <c r="R187" s="18"/>
    </row>
    <row r="188" spans="3:18" ht="12.75">
      <c r="C188" s="21"/>
      <c r="D188" s="21"/>
      <c r="E188" s="21"/>
      <c r="F188" s="208"/>
      <c r="G188" s="21"/>
      <c r="H188" s="21"/>
      <c r="I188" s="21"/>
      <c r="J188" s="21"/>
      <c r="K188" s="21"/>
      <c r="L188" s="21"/>
      <c r="M188" s="21"/>
      <c r="N188" s="21"/>
      <c r="O188" s="20"/>
      <c r="P188" s="20"/>
      <c r="Q188" s="20"/>
      <c r="R188" s="18"/>
    </row>
    <row r="189" spans="3:18" ht="12.75">
      <c r="C189" s="21"/>
      <c r="D189" s="21"/>
      <c r="E189" s="21"/>
      <c r="F189" s="208"/>
      <c r="G189" s="21"/>
      <c r="H189" s="21"/>
      <c r="I189" s="21"/>
      <c r="J189" s="21"/>
      <c r="K189" s="21"/>
      <c r="L189" s="21"/>
      <c r="M189" s="21"/>
      <c r="N189" s="21"/>
      <c r="O189" s="20"/>
      <c r="P189" s="20"/>
      <c r="Q189" s="20"/>
      <c r="R189" s="18"/>
    </row>
    <row r="190" spans="3:18" ht="12.75">
      <c r="C190" s="21"/>
      <c r="D190" s="21"/>
      <c r="E190" s="21"/>
      <c r="F190" s="208"/>
      <c r="G190" s="21"/>
      <c r="H190" s="21"/>
      <c r="I190" s="21"/>
      <c r="J190" s="21"/>
      <c r="K190" s="21"/>
      <c r="L190" s="21"/>
      <c r="M190" s="21"/>
      <c r="N190" s="21"/>
      <c r="O190" s="20"/>
      <c r="P190" s="20"/>
      <c r="Q190" s="20"/>
      <c r="R190" s="18"/>
    </row>
    <row r="191" spans="3:18" ht="12.75">
      <c r="C191" s="21"/>
      <c r="D191" s="21"/>
      <c r="E191" s="21"/>
      <c r="F191" s="208"/>
      <c r="G191" s="21"/>
      <c r="H191" s="21"/>
      <c r="I191" s="21"/>
      <c r="J191" s="21"/>
      <c r="K191" s="21"/>
      <c r="L191" s="21"/>
      <c r="M191" s="21"/>
      <c r="N191" s="21"/>
      <c r="O191" s="20"/>
      <c r="P191" s="20"/>
      <c r="Q191" s="20"/>
      <c r="R191" s="18"/>
    </row>
    <row r="192" spans="3:18" ht="12.75">
      <c r="C192" s="21"/>
      <c r="D192" s="21"/>
      <c r="E192" s="21"/>
      <c r="F192" s="208"/>
      <c r="G192" s="21"/>
      <c r="H192" s="21"/>
      <c r="I192" s="21"/>
      <c r="J192" s="21"/>
      <c r="K192" s="21"/>
      <c r="L192" s="21"/>
      <c r="M192" s="21"/>
      <c r="N192" s="21"/>
      <c r="O192" s="20"/>
      <c r="P192" s="20"/>
      <c r="Q192" s="20"/>
      <c r="R192" s="18"/>
    </row>
    <row r="193" spans="3:18" ht="12.75">
      <c r="C193" s="21"/>
      <c r="D193" s="21"/>
      <c r="E193" s="21"/>
      <c r="F193" s="208"/>
      <c r="G193" s="21"/>
      <c r="H193" s="21"/>
      <c r="I193" s="21"/>
      <c r="J193" s="21"/>
      <c r="K193" s="21"/>
      <c r="L193" s="21"/>
      <c r="M193" s="21"/>
      <c r="N193" s="21"/>
      <c r="O193" s="20"/>
      <c r="P193" s="20"/>
      <c r="Q193" s="20"/>
      <c r="R193" s="18"/>
    </row>
    <row r="194" spans="3:18" ht="12.75">
      <c r="C194" s="21"/>
      <c r="D194" s="21"/>
      <c r="E194" s="21"/>
      <c r="F194" s="208"/>
      <c r="G194" s="21"/>
      <c r="H194" s="21"/>
      <c r="I194" s="21"/>
      <c r="J194" s="21"/>
      <c r="K194" s="21"/>
      <c r="L194" s="21"/>
      <c r="M194" s="21"/>
      <c r="N194" s="21"/>
      <c r="O194" s="20"/>
      <c r="P194" s="20"/>
      <c r="Q194" s="20"/>
      <c r="R194" s="18"/>
    </row>
    <row r="195" spans="3:18" ht="12.75">
      <c r="C195" s="21"/>
      <c r="D195" s="21"/>
      <c r="E195" s="21"/>
      <c r="F195" s="208"/>
      <c r="G195" s="21"/>
      <c r="H195" s="21"/>
      <c r="I195" s="21"/>
      <c r="J195" s="21"/>
      <c r="K195" s="21"/>
      <c r="L195" s="21"/>
      <c r="M195" s="21"/>
      <c r="N195" s="21"/>
      <c r="O195" s="20"/>
      <c r="P195" s="20"/>
      <c r="Q195" s="20"/>
      <c r="R195" s="18"/>
    </row>
    <row r="196" spans="3:18" ht="12.75">
      <c r="C196" s="21"/>
      <c r="D196" s="21"/>
      <c r="E196" s="21"/>
      <c r="F196" s="208"/>
      <c r="G196" s="21"/>
      <c r="H196" s="21"/>
      <c r="I196" s="21"/>
      <c r="J196" s="21"/>
      <c r="K196" s="21"/>
      <c r="L196" s="21"/>
      <c r="M196" s="21"/>
      <c r="N196" s="21"/>
      <c r="O196" s="20"/>
      <c r="P196" s="20"/>
      <c r="Q196" s="20"/>
      <c r="R196" s="18"/>
    </row>
    <row r="197" spans="3:18" ht="12.75">
      <c r="C197" s="21"/>
      <c r="D197" s="21"/>
      <c r="E197" s="21"/>
      <c r="F197" s="208"/>
      <c r="G197" s="21"/>
      <c r="H197" s="21"/>
      <c r="I197" s="21"/>
      <c r="J197" s="21"/>
      <c r="K197" s="21"/>
      <c r="L197" s="21"/>
      <c r="M197" s="21"/>
      <c r="N197" s="21"/>
      <c r="O197" s="20"/>
      <c r="P197" s="20"/>
      <c r="Q197" s="20"/>
      <c r="R197" s="18"/>
    </row>
    <row r="198" spans="3:18" ht="12.75">
      <c r="C198" s="21"/>
      <c r="D198" s="21"/>
      <c r="E198" s="21"/>
      <c r="F198" s="208"/>
      <c r="G198" s="21"/>
      <c r="H198" s="21"/>
      <c r="I198" s="21"/>
      <c r="J198" s="21"/>
      <c r="K198" s="21"/>
      <c r="L198" s="21"/>
      <c r="M198" s="21"/>
      <c r="N198" s="21"/>
      <c r="O198" s="20"/>
      <c r="P198" s="20"/>
      <c r="Q198" s="20"/>
      <c r="R198" s="18"/>
    </row>
    <row r="199" spans="3:18" ht="12.75">
      <c r="C199" s="21"/>
      <c r="D199" s="21"/>
      <c r="E199" s="21"/>
      <c r="F199" s="208"/>
      <c r="G199" s="21"/>
      <c r="H199" s="21"/>
      <c r="I199" s="21"/>
      <c r="J199" s="21"/>
      <c r="K199" s="21"/>
      <c r="L199" s="21"/>
      <c r="M199" s="21"/>
      <c r="N199" s="21"/>
      <c r="O199" s="20"/>
      <c r="P199" s="20"/>
      <c r="Q199" s="20"/>
      <c r="R199" s="18"/>
    </row>
    <row r="200" spans="3:18" ht="12.75">
      <c r="C200" s="21"/>
      <c r="D200" s="21"/>
      <c r="E200" s="21"/>
      <c r="F200" s="208"/>
      <c r="G200" s="21"/>
      <c r="H200" s="21"/>
      <c r="I200" s="21"/>
      <c r="J200" s="21"/>
      <c r="K200" s="21"/>
      <c r="L200" s="21"/>
      <c r="M200" s="21"/>
      <c r="N200" s="21"/>
      <c r="O200" s="20"/>
      <c r="P200" s="20"/>
      <c r="Q200" s="20"/>
      <c r="R200" s="18"/>
    </row>
    <row r="201" spans="3:18" ht="12.75">
      <c r="C201" s="21"/>
      <c r="D201" s="21"/>
      <c r="E201" s="21"/>
      <c r="F201" s="208"/>
      <c r="G201" s="21"/>
      <c r="H201" s="21"/>
      <c r="I201" s="21"/>
      <c r="J201" s="21"/>
      <c r="K201" s="21"/>
      <c r="L201" s="21"/>
      <c r="M201" s="21"/>
      <c r="N201" s="21"/>
      <c r="O201" s="20"/>
      <c r="P201" s="20"/>
      <c r="Q201" s="20"/>
      <c r="R201" s="18"/>
    </row>
    <row r="202" spans="3:18" ht="12.75">
      <c r="C202" s="21"/>
      <c r="D202" s="21"/>
      <c r="E202" s="21"/>
      <c r="F202" s="208"/>
      <c r="G202" s="21"/>
      <c r="H202" s="21"/>
      <c r="I202" s="21"/>
      <c r="J202" s="21"/>
      <c r="K202" s="21"/>
      <c r="L202" s="21"/>
      <c r="M202" s="21"/>
      <c r="N202" s="21"/>
      <c r="O202" s="20"/>
      <c r="P202" s="20"/>
      <c r="Q202" s="20"/>
      <c r="R202" s="18"/>
    </row>
    <row r="203" spans="3:18" ht="12.75">
      <c r="C203" s="21"/>
      <c r="D203" s="21"/>
      <c r="E203" s="21"/>
      <c r="F203" s="208"/>
      <c r="G203" s="21"/>
      <c r="H203" s="21"/>
      <c r="I203" s="21"/>
      <c r="J203" s="21"/>
      <c r="K203" s="21"/>
      <c r="L203" s="21"/>
      <c r="M203" s="21"/>
      <c r="N203" s="21"/>
      <c r="O203" s="20"/>
      <c r="P203" s="20"/>
      <c r="Q203" s="20"/>
      <c r="R203" s="18"/>
    </row>
    <row r="204" spans="3:18" ht="12.75">
      <c r="C204" s="21"/>
      <c r="D204" s="21"/>
      <c r="E204" s="21"/>
      <c r="F204" s="208"/>
      <c r="G204" s="21"/>
      <c r="H204" s="21"/>
      <c r="I204" s="21"/>
      <c r="J204" s="21"/>
      <c r="K204" s="21"/>
      <c r="L204" s="21"/>
      <c r="M204" s="21"/>
      <c r="N204" s="21"/>
      <c r="O204" s="20"/>
      <c r="P204" s="20"/>
      <c r="Q204" s="20"/>
      <c r="R204" s="18"/>
    </row>
    <row r="205" spans="3:18" ht="12.75">
      <c r="C205" s="21"/>
      <c r="D205" s="21"/>
      <c r="E205" s="21"/>
      <c r="F205" s="208"/>
      <c r="G205" s="21"/>
      <c r="H205" s="21"/>
      <c r="I205" s="21"/>
      <c r="J205" s="21"/>
      <c r="K205" s="21"/>
      <c r="L205" s="21"/>
      <c r="M205" s="21"/>
      <c r="N205" s="21"/>
      <c r="O205" s="20"/>
      <c r="P205" s="20"/>
      <c r="Q205" s="20"/>
      <c r="R205" s="18"/>
    </row>
    <row r="206" spans="3:18" ht="12.75">
      <c r="C206" s="21"/>
      <c r="D206" s="21"/>
      <c r="E206" s="21"/>
      <c r="F206" s="208"/>
      <c r="G206" s="21"/>
      <c r="H206" s="21"/>
      <c r="I206" s="21"/>
      <c r="J206" s="21"/>
      <c r="K206" s="21"/>
      <c r="L206" s="21"/>
      <c r="M206" s="21"/>
      <c r="N206" s="21"/>
      <c r="O206" s="20"/>
      <c r="P206" s="20"/>
      <c r="Q206" s="20"/>
      <c r="R206" s="18"/>
    </row>
    <row r="207" spans="3:18" ht="12.75">
      <c r="C207" s="21"/>
      <c r="D207" s="21"/>
      <c r="E207" s="21"/>
      <c r="F207" s="208"/>
      <c r="G207" s="21"/>
      <c r="H207" s="21"/>
      <c r="I207" s="21"/>
      <c r="J207" s="21"/>
      <c r="K207" s="21"/>
      <c r="L207" s="21"/>
      <c r="M207" s="21"/>
      <c r="N207" s="21"/>
      <c r="O207" s="20"/>
      <c r="P207" s="20"/>
      <c r="Q207" s="20"/>
      <c r="R207" s="18"/>
    </row>
    <row r="208" spans="3:18" ht="12.75">
      <c r="C208" s="21"/>
      <c r="D208" s="21"/>
      <c r="E208" s="21"/>
      <c r="F208" s="208"/>
      <c r="G208" s="21"/>
      <c r="H208" s="21"/>
      <c r="I208" s="21"/>
      <c r="J208" s="21"/>
      <c r="K208" s="21"/>
      <c r="L208" s="21"/>
      <c r="M208" s="21"/>
      <c r="N208" s="21"/>
      <c r="O208" s="20"/>
      <c r="P208" s="20"/>
      <c r="Q208" s="20"/>
      <c r="R208" s="18"/>
    </row>
    <row r="209" spans="3:18" ht="12.75">
      <c r="C209" s="21"/>
      <c r="D209" s="21"/>
      <c r="E209" s="21"/>
      <c r="F209" s="208"/>
      <c r="G209" s="21"/>
      <c r="H209" s="21"/>
      <c r="I209" s="21"/>
      <c r="J209" s="21"/>
      <c r="K209" s="21"/>
      <c r="L209" s="21"/>
      <c r="M209" s="21"/>
      <c r="N209" s="21"/>
      <c r="O209" s="20"/>
      <c r="P209" s="20"/>
      <c r="Q209" s="20"/>
      <c r="R209" s="18"/>
    </row>
    <row r="210" spans="3:18" ht="12.75">
      <c r="C210" s="21"/>
      <c r="D210" s="21"/>
      <c r="E210" s="21"/>
      <c r="F210" s="208"/>
      <c r="G210" s="21"/>
      <c r="H210" s="21"/>
      <c r="I210" s="21"/>
      <c r="J210" s="21"/>
      <c r="K210" s="21"/>
      <c r="L210" s="21"/>
      <c r="M210" s="21"/>
      <c r="N210" s="21"/>
      <c r="O210" s="20"/>
      <c r="P210" s="20"/>
      <c r="Q210" s="20"/>
      <c r="R210" s="18"/>
    </row>
    <row r="211" spans="3:18" ht="12.75">
      <c r="C211" s="21"/>
      <c r="D211" s="21"/>
      <c r="E211" s="21"/>
      <c r="F211" s="208"/>
      <c r="G211" s="21"/>
      <c r="H211" s="21"/>
      <c r="I211" s="21"/>
      <c r="J211" s="21"/>
      <c r="K211" s="21"/>
      <c r="L211" s="21"/>
      <c r="M211" s="21"/>
      <c r="N211" s="21"/>
      <c r="O211" s="20"/>
      <c r="P211" s="20"/>
      <c r="Q211" s="20"/>
      <c r="R211" s="18"/>
    </row>
    <row r="212" spans="3:18" ht="12.75">
      <c r="C212" s="21"/>
      <c r="D212" s="21"/>
      <c r="E212" s="21"/>
      <c r="F212" s="208"/>
      <c r="G212" s="21"/>
      <c r="H212" s="21"/>
      <c r="I212" s="21"/>
      <c r="J212" s="21"/>
      <c r="K212" s="21"/>
      <c r="L212" s="21"/>
      <c r="M212" s="21"/>
      <c r="N212" s="21"/>
      <c r="O212" s="20"/>
      <c r="P212" s="20"/>
      <c r="Q212" s="20"/>
      <c r="R212" s="18"/>
    </row>
    <row r="213" spans="3:18" ht="12.75">
      <c r="C213" s="21"/>
      <c r="D213" s="21"/>
      <c r="E213" s="21"/>
      <c r="F213" s="208"/>
      <c r="G213" s="21"/>
      <c r="H213" s="21"/>
      <c r="I213" s="21"/>
      <c r="J213" s="21"/>
      <c r="K213" s="21"/>
      <c r="L213" s="21"/>
      <c r="M213" s="21"/>
      <c r="N213" s="21"/>
      <c r="O213" s="20"/>
      <c r="P213" s="20"/>
      <c r="Q213" s="20"/>
      <c r="R213" s="18"/>
    </row>
    <row r="214" spans="3:18" ht="12.75">
      <c r="C214" s="21"/>
      <c r="D214" s="21"/>
      <c r="E214" s="21"/>
      <c r="F214" s="208"/>
      <c r="G214" s="21"/>
      <c r="H214" s="21"/>
      <c r="I214" s="21"/>
      <c r="J214" s="21"/>
      <c r="K214" s="21"/>
      <c r="L214" s="21"/>
      <c r="M214" s="21"/>
      <c r="N214" s="21"/>
      <c r="O214" s="20"/>
      <c r="P214" s="20"/>
      <c r="Q214" s="20"/>
      <c r="R214" s="18"/>
    </row>
    <row r="215" spans="3:18" ht="12.75">
      <c r="C215" s="21"/>
      <c r="D215" s="21"/>
      <c r="E215" s="21"/>
      <c r="F215" s="208"/>
      <c r="G215" s="21"/>
      <c r="H215" s="21"/>
      <c r="I215" s="21"/>
      <c r="J215" s="21"/>
      <c r="K215" s="21"/>
      <c r="L215" s="21"/>
      <c r="M215" s="21"/>
      <c r="N215" s="21"/>
      <c r="O215" s="20"/>
      <c r="P215" s="20"/>
      <c r="Q215" s="20"/>
      <c r="R215" s="18"/>
    </row>
    <row r="216" spans="3:18" ht="12.75">
      <c r="C216" s="21"/>
      <c r="D216" s="21"/>
      <c r="E216" s="21"/>
      <c r="F216" s="208"/>
      <c r="G216" s="21"/>
      <c r="H216" s="21"/>
      <c r="I216" s="21"/>
      <c r="J216" s="21"/>
      <c r="K216" s="21"/>
      <c r="L216" s="21"/>
      <c r="M216" s="21"/>
      <c r="N216" s="21"/>
      <c r="O216" s="20"/>
      <c r="P216" s="20"/>
      <c r="Q216" s="20"/>
      <c r="R216" s="18"/>
    </row>
    <row r="217" spans="3:18" ht="12.75">
      <c r="C217" s="21"/>
      <c r="D217" s="21"/>
      <c r="E217" s="21"/>
      <c r="F217" s="208"/>
      <c r="G217" s="21"/>
      <c r="H217" s="21"/>
      <c r="I217" s="21"/>
      <c r="J217" s="21"/>
      <c r="K217" s="21"/>
      <c r="L217" s="21"/>
      <c r="M217" s="21"/>
      <c r="N217" s="21"/>
      <c r="O217" s="20"/>
      <c r="P217" s="20"/>
      <c r="Q217" s="20"/>
      <c r="R217" s="18"/>
    </row>
    <row r="218" spans="3:18" ht="12.75">
      <c r="C218" s="21"/>
      <c r="D218" s="21"/>
      <c r="E218" s="21"/>
      <c r="F218" s="208"/>
      <c r="G218" s="21"/>
      <c r="H218" s="21"/>
      <c r="I218" s="21"/>
      <c r="J218" s="21"/>
      <c r="K218" s="21"/>
      <c r="L218" s="21"/>
      <c r="M218" s="21"/>
      <c r="N218" s="21"/>
      <c r="O218" s="20"/>
      <c r="P218" s="20"/>
      <c r="Q218" s="20"/>
      <c r="R218" s="18"/>
    </row>
    <row r="219" spans="3:18" ht="12.75">
      <c r="C219" s="21"/>
      <c r="D219" s="21"/>
      <c r="E219" s="21"/>
      <c r="F219" s="208"/>
      <c r="G219" s="21"/>
      <c r="H219" s="21"/>
      <c r="I219" s="21"/>
      <c r="J219" s="21"/>
      <c r="K219" s="21"/>
      <c r="L219" s="21"/>
      <c r="M219" s="21"/>
      <c r="N219" s="21"/>
      <c r="O219" s="20"/>
      <c r="P219" s="20"/>
      <c r="Q219" s="20"/>
      <c r="R219" s="18"/>
    </row>
    <row r="220" spans="3:18" ht="12.75">
      <c r="C220" s="21"/>
      <c r="D220" s="21"/>
      <c r="E220" s="21"/>
      <c r="F220" s="208"/>
      <c r="G220" s="21"/>
      <c r="H220" s="21"/>
      <c r="I220" s="21"/>
      <c r="J220" s="21"/>
      <c r="K220" s="21"/>
      <c r="L220" s="21"/>
      <c r="M220" s="21"/>
      <c r="N220" s="21"/>
      <c r="O220" s="20"/>
      <c r="P220" s="20"/>
      <c r="Q220" s="20"/>
      <c r="R220" s="18"/>
    </row>
    <row r="221" spans="3:18" ht="12.75">
      <c r="C221" s="21"/>
      <c r="D221" s="21"/>
      <c r="E221" s="21"/>
      <c r="F221" s="208"/>
      <c r="G221" s="21"/>
      <c r="H221" s="21"/>
      <c r="I221" s="21"/>
      <c r="J221" s="21"/>
      <c r="K221" s="21"/>
      <c r="L221" s="21"/>
      <c r="M221" s="21"/>
      <c r="N221" s="21"/>
      <c r="O221" s="20"/>
      <c r="P221" s="20"/>
      <c r="Q221" s="20"/>
      <c r="R221" s="18"/>
    </row>
    <row r="222" spans="3:18" ht="12.75">
      <c r="C222" s="21"/>
      <c r="D222" s="21"/>
      <c r="E222" s="21"/>
      <c r="F222" s="208"/>
      <c r="G222" s="21"/>
      <c r="H222" s="21"/>
      <c r="I222" s="21"/>
      <c r="J222" s="21"/>
      <c r="K222" s="21"/>
      <c r="L222" s="21"/>
      <c r="M222" s="21"/>
      <c r="N222" s="21"/>
      <c r="O222" s="20"/>
      <c r="P222" s="20"/>
      <c r="Q222" s="20"/>
      <c r="R222" s="18"/>
    </row>
    <row r="223" spans="3:18" ht="12.75">
      <c r="C223" s="21"/>
      <c r="D223" s="21"/>
      <c r="E223" s="21"/>
      <c r="F223" s="208"/>
      <c r="G223" s="21"/>
      <c r="H223" s="21"/>
      <c r="I223" s="21"/>
      <c r="J223" s="21"/>
      <c r="K223" s="21"/>
      <c r="L223" s="21"/>
      <c r="M223" s="21"/>
      <c r="N223" s="21"/>
      <c r="O223" s="20"/>
      <c r="P223" s="20"/>
      <c r="Q223" s="20"/>
      <c r="R223" s="18"/>
    </row>
    <row r="224" spans="3:18" ht="12.75">
      <c r="C224" s="21"/>
      <c r="D224" s="21"/>
      <c r="E224" s="21"/>
      <c r="F224" s="208"/>
      <c r="G224" s="21"/>
      <c r="H224" s="21"/>
      <c r="I224" s="21"/>
      <c r="J224" s="21"/>
      <c r="K224" s="21"/>
      <c r="L224" s="21"/>
      <c r="M224" s="21"/>
      <c r="N224" s="21"/>
      <c r="O224" s="20"/>
      <c r="P224" s="20"/>
      <c r="Q224" s="20"/>
      <c r="R224" s="18"/>
    </row>
    <row r="225" spans="3:18" ht="12.75">
      <c r="C225" s="21"/>
      <c r="D225" s="21"/>
      <c r="E225" s="21"/>
      <c r="F225" s="208"/>
      <c r="G225" s="21"/>
      <c r="H225" s="21"/>
      <c r="I225" s="21"/>
      <c r="J225" s="21"/>
      <c r="K225" s="21"/>
      <c r="L225" s="21"/>
      <c r="M225" s="21"/>
      <c r="N225" s="21"/>
      <c r="O225" s="20"/>
      <c r="P225" s="20"/>
      <c r="Q225" s="20"/>
      <c r="R225" s="18"/>
    </row>
    <row r="226" spans="3:18" ht="12.75">
      <c r="C226" s="21"/>
      <c r="D226" s="21"/>
      <c r="E226" s="21"/>
      <c r="F226" s="208"/>
      <c r="G226" s="21"/>
      <c r="H226" s="21"/>
      <c r="I226" s="21"/>
      <c r="J226" s="21"/>
      <c r="K226" s="21"/>
      <c r="L226" s="21"/>
      <c r="M226" s="21"/>
      <c r="N226" s="21"/>
      <c r="O226" s="20"/>
      <c r="P226" s="20"/>
      <c r="Q226" s="20"/>
      <c r="R226" s="18"/>
    </row>
    <row r="227" spans="3:18" ht="12.75">
      <c r="C227" s="21"/>
      <c r="D227" s="21"/>
      <c r="E227" s="21"/>
      <c r="F227" s="208"/>
      <c r="G227" s="21"/>
      <c r="H227" s="21"/>
      <c r="I227" s="21"/>
      <c r="J227" s="21"/>
      <c r="K227" s="21"/>
      <c r="L227" s="21"/>
      <c r="M227" s="21"/>
      <c r="N227" s="21"/>
      <c r="O227" s="20"/>
      <c r="P227" s="20"/>
      <c r="Q227" s="20"/>
      <c r="R227" s="18"/>
    </row>
    <row r="228" spans="3:18" ht="12.75">
      <c r="C228" s="21"/>
      <c r="D228" s="21"/>
      <c r="E228" s="21"/>
      <c r="F228" s="208"/>
      <c r="G228" s="21"/>
      <c r="H228" s="21"/>
      <c r="I228" s="21"/>
      <c r="J228" s="21"/>
      <c r="K228" s="21"/>
      <c r="L228" s="21"/>
      <c r="M228" s="21"/>
      <c r="N228" s="21"/>
      <c r="O228" s="20"/>
      <c r="P228" s="20"/>
      <c r="Q228" s="20"/>
      <c r="R228" s="18"/>
    </row>
    <row r="229" spans="3:18" ht="12.75">
      <c r="C229" s="21"/>
      <c r="D229" s="21"/>
      <c r="E229" s="21"/>
      <c r="F229" s="208"/>
      <c r="G229" s="21"/>
      <c r="H229" s="21"/>
      <c r="I229" s="21"/>
      <c r="J229" s="21"/>
      <c r="K229" s="21"/>
      <c r="L229" s="21"/>
      <c r="M229" s="21"/>
      <c r="N229" s="21"/>
      <c r="O229" s="20"/>
      <c r="P229" s="20"/>
      <c r="Q229" s="20"/>
      <c r="R229" s="18"/>
    </row>
    <row r="230" spans="3:18" ht="12.75">
      <c r="C230" s="21"/>
      <c r="D230" s="21"/>
      <c r="E230" s="21"/>
      <c r="F230" s="208"/>
      <c r="G230" s="21"/>
      <c r="H230" s="21"/>
      <c r="I230" s="21"/>
      <c r="J230" s="21"/>
      <c r="K230" s="21"/>
      <c r="L230" s="21"/>
      <c r="M230" s="21"/>
      <c r="N230" s="21"/>
      <c r="O230" s="20"/>
      <c r="P230" s="20"/>
      <c r="Q230" s="20"/>
      <c r="R230" s="18"/>
    </row>
    <row r="231" spans="3:18" ht="12.75">
      <c r="C231" s="21"/>
      <c r="D231" s="21"/>
      <c r="E231" s="21"/>
      <c r="F231" s="208"/>
      <c r="G231" s="21"/>
      <c r="H231" s="21"/>
      <c r="I231" s="21"/>
      <c r="J231" s="21"/>
      <c r="K231" s="21"/>
      <c r="L231" s="21"/>
      <c r="M231" s="21"/>
      <c r="N231" s="21"/>
      <c r="O231" s="20"/>
      <c r="P231" s="20"/>
      <c r="Q231" s="20"/>
      <c r="R231" s="18"/>
    </row>
    <row r="232" spans="3:18" ht="12.75">
      <c r="C232" s="21"/>
      <c r="D232" s="21"/>
      <c r="E232" s="21"/>
      <c r="F232" s="208"/>
      <c r="G232" s="21"/>
      <c r="H232" s="21"/>
      <c r="I232" s="21"/>
      <c r="J232" s="21"/>
      <c r="K232" s="21"/>
      <c r="L232" s="21"/>
      <c r="M232" s="21"/>
      <c r="N232" s="21"/>
      <c r="O232" s="20"/>
      <c r="P232" s="20"/>
      <c r="Q232" s="20"/>
      <c r="R232" s="18"/>
    </row>
    <row r="233" spans="3:18" ht="12.75">
      <c r="C233" s="21"/>
      <c r="D233" s="21"/>
      <c r="E233" s="21"/>
      <c r="F233" s="208"/>
      <c r="G233" s="21"/>
      <c r="H233" s="21"/>
      <c r="I233" s="21"/>
      <c r="J233" s="21"/>
      <c r="K233" s="21"/>
      <c r="L233" s="21"/>
      <c r="M233" s="21"/>
      <c r="N233" s="21"/>
      <c r="O233" s="20"/>
      <c r="P233" s="20"/>
      <c r="Q233" s="20"/>
      <c r="R233" s="18"/>
    </row>
    <row r="234" spans="3:18" ht="12.75">
      <c r="C234" s="21"/>
      <c r="D234" s="21"/>
      <c r="E234" s="21"/>
      <c r="F234" s="208"/>
      <c r="G234" s="21"/>
      <c r="H234" s="21"/>
      <c r="I234" s="21"/>
      <c r="J234" s="21"/>
      <c r="K234" s="21"/>
      <c r="L234" s="21"/>
      <c r="M234" s="21"/>
      <c r="N234" s="21"/>
      <c r="O234" s="20"/>
      <c r="P234" s="20"/>
      <c r="Q234" s="20"/>
      <c r="R234" s="18"/>
    </row>
    <row r="235" spans="3:18" ht="12.75">
      <c r="C235" s="21"/>
      <c r="D235" s="21"/>
      <c r="E235" s="21"/>
      <c r="F235" s="208"/>
      <c r="G235" s="21"/>
      <c r="H235" s="21"/>
      <c r="I235" s="21"/>
      <c r="J235" s="21"/>
      <c r="K235" s="21"/>
      <c r="L235" s="21"/>
      <c r="M235" s="21"/>
      <c r="N235" s="21"/>
      <c r="O235" s="20"/>
      <c r="P235" s="20"/>
      <c r="Q235" s="20"/>
      <c r="R235" s="18"/>
    </row>
    <row r="236" spans="3:18" ht="12.75">
      <c r="C236" s="21"/>
      <c r="D236" s="21"/>
      <c r="E236" s="21"/>
      <c r="F236" s="208"/>
      <c r="G236" s="21"/>
      <c r="H236" s="21"/>
      <c r="I236" s="21"/>
      <c r="J236" s="21"/>
      <c r="K236" s="21"/>
      <c r="L236" s="21"/>
      <c r="M236" s="21"/>
      <c r="N236" s="21"/>
      <c r="O236" s="20"/>
      <c r="P236" s="20"/>
      <c r="Q236" s="20"/>
      <c r="R236" s="18"/>
    </row>
    <row r="237" spans="3:18" ht="12.75">
      <c r="C237" s="21"/>
      <c r="D237" s="21"/>
      <c r="E237" s="21"/>
      <c r="F237" s="208"/>
      <c r="G237" s="21"/>
      <c r="H237" s="21"/>
      <c r="I237" s="21"/>
      <c r="J237" s="21"/>
      <c r="K237" s="21"/>
      <c r="L237" s="21"/>
      <c r="M237" s="21"/>
      <c r="N237" s="21"/>
      <c r="O237" s="20"/>
      <c r="P237" s="20"/>
      <c r="Q237" s="20"/>
      <c r="R237" s="18"/>
    </row>
    <row r="238" spans="3:18" ht="12.75">
      <c r="C238" s="21"/>
      <c r="D238" s="21"/>
      <c r="E238" s="21"/>
      <c r="F238" s="208"/>
      <c r="G238" s="21"/>
      <c r="H238" s="21"/>
      <c r="I238" s="21"/>
      <c r="J238" s="21"/>
      <c r="K238" s="21"/>
      <c r="L238" s="21"/>
      <c r="M238" s="21"/>
      <c r="N238" s="21"/>
      <c r="O238" s="20"/>
      <c r="P238" s="20"/>
      <c r="Q238" s="20"/>
      <c r="R238" s="18"/>
    </row>
    <row r="239" spans="3:18" ht="12.75">
      <c r="C239" s="21"/>
      <c r="D239" s="21"/>
      <c r="E239" s="21"/>
      <c r="F239" s="208"/>
      <c r="G239" s="21"/>
      <c r="H239" s="21"/>
      <c r="I239" s="21"/>
      <c r="J239" s="21"/>
      <c r="K239" s="21"/>
      <c r="L239" s="21"/>
      <c r="M239" s="21"/>
      <c r="N239" s="21"/>
      <c r="O239" s="20"/>
      <c r="P239" s="20"/>
      <c r="Q239" s="20"/>
      <c r="R239" s="18"/>
    </row>
    <row r="240" spans="3:18" ht="12.75">
      <c r="C240" s="21"/>
      <c r="D240" s="21"/>
      <c r="E240" s="21"/>
      <c r="F240" s="208"/>
      <c r="G240" s="21"/>
      <c r="H240" s="21"/>
      <c r="I240" s="21"/>
      <c r="J240" s="21"/>
      <c r="K240" s="21"/>
      <c r="L240" s="21"/>
      <c r="M240" s="21"/>
      <c r="N240" s="21"/>
      <c r="O240" s="20"/>
      <c r="P240" s="20"/>
      <c r="Q240" s="20"/>
      <c r="R240" s="18"/>
    </row>
    <row r="241" spans="3:18" ht="12.75">
      <c r="C241" s="21"/>
      <c r="D241" s="21"/>
      <c r="E241" s="21"/>
      <c r="F241" s="208"/>
      <c r="G241" s="21"/>
      <c r="H241" s="21"/>
      <c r="I241" s="21"/>
      <c r="J241" s="21"/>
      <c r="K241" s="21"/>
      <c r="L241" s="21"/>
      <c r="M241" s="21"/>
      <c r="N241" s="21"/>
      <c r="O241" s="20"/>
      <c r="P241" s="20"/>
      <c r="Q241" s="20"/>
      <c r="R241" s="18"/>
    </row>
    <row r="242" spans="3:18" ht="12.75">
      <c r="C242" s="21"/>
      <c r="D242" s="21"/>
      <c r="E242" s="21"/>
      <c r="F242" s="208"/>
      <c r="G242" s="21"/>
      <c r="H242" s="21"/>
      <c r="I242" s="21"/>
      <c r="J242" s="21"/>
      <c r="K242" s="21"/>
      <c r="L242" s="21"/>
      <c r="M242" s="21"/>
      <c r="N242" s="21"/>
      <c r="O242" s="20"/>
      <c r="P242" s="20"/>
      <c r="Q242" s="20"/>
      <c r="R242" s="18"/>
    </row>
    <row r="243" spans="3:18" ht="12.75">
      <c r="C243" s="21"/>
      <c r="D243" s="21"/>
      <c r="E243" s="21"/>
      <c r="F243" s="208"/>
      <c r="G243" s="21"/>
      <c r="H243" s="21"/>
      <c r="I243" s="21"/>
      <c r="J243" s="21"/>
      <c r="K243" s="21"/>
      <c r="L243" s="21"/>
      <c r="M243" s="21"/>
      <c r="N243" s="21"/>
      <c r="O243" s="20"/>
      <c r="P243" s="20"/>
      <c r="Q243" s="20"/>
      <c r="R243" s="18"/>
    </row>
    <row r="244" spans="3:18" ht="12.75">
      <c r="C244" s="21"/>
      <c r="D244" s="21"/>
      <c r="E244" s="21"/>
      <c r="F244" s="208"/>
      <c r="G244" s="21"/>
      <c r="H244" s="21"/>
      <c r="I244" s="21"/>
      <c r="J244" s="21"/>
      <c r="K244" s="21"/>
      <c r="L244" s="21"/>
      <c r="M244" s="21"/>
      <c r="N244" s="21"/>
      <c r="O244" s="20"/>
      <c r="P244" s="20"/>
      <c r="Q244" s="20"/>
      <c r="R244" s="18"/>
    </row>
    <row r="245" spans="3:18" ht="12.75">
      <c r="C245" s="21"/>
      <c r="D245" s="21"/>
      <c r="E245" s="21"/>
      <c r="F245" s="208"/>
      <c r="G245" s="21"/>
      <c r="H245" s="21"/>
      <c r="I245" s="21"/>
      <c r="J245" s="21"/>
      <c r="K245" s="21"/>
      <c r="L245" s="21"/>
      <c r="M245" s="21"/>
      <c r="N245" s="21"/>
      <c r="O245" s="20"/>
      <c r="P245" s="20"/>
      <c r="Q245" s="20"/>
      <c r="R245" s="18"/>
    </row>
    <row r="246" spans="3:18" ht="12.75">
      <c r="C246" s="21"/>
      <c r="D246" s="21"/>
      <c r="E246" s="21"/>
      <c r="F246" s="208"/>
      <c r="G246" s="21"/>
      <c r="H246" s="21"/>
      <c r="I246" s="21"/>
      <c r="J246" s="21"/>
      <c r="K246" s="21"/>
      <c r="L246" s="21"/>
      <c r="M246" s="21"/>
      <c r="N246" s="21"/>
      <c r="O246" s="20"/>
      <c r="P246" s="20"/>
      <c r="Q246" s="20"/>
      <c r="R246" s="18"/>
    </row>
    <row r="247" spans="3:18" ht="12.75">
      <c r="C247" s="21"/>
      <c r="D247" s="21"/>
      <c r="E247" s="21"/>
      <c r="F247" s="208"/>
      <c r="G247" s="21"/>
      <c r="H247" s="21"/>
      <c r="I247" s="21"/>
      <c r="J247" s="21"/>
      <c r="K247" s="21"/>
      <c r="L247" s="21"/>
      <c r="M247" s="21"/>
      <c r="N247" s="21"/>
      <c r="O247" s="20"/>
      <c r="P247" s="20"/>
      <c r="Q247" s="20"/>
      <c r="R247" s="18"/>
    </row>
    <row r="248" spans="3:18" ht="12.75">
      <c r="C248" s="21"/>
      <c r="D248" s="21"/>
      <c r="E248" s="21"/>
      <c r="F248" s="208"/>
      <c r="G248" s="21"/>
      <c r="H248" s="21"/>
      <c r="I248" s="21"/>
      <c r="J248" s="21"/>
      <c r="K248" s="21"/>
      <c r="L248" s="21"/>
      <c r="M248" s="21"/>
      <c r="N248" s="21"/>
      <c r="O248" s="20"/>
      <c r="P248" s="20"/>
      <c r="Q248" s="20"/>
      <c r="R248" s="18"/>
    </row>
    <row r="249" spans="3:18" ht="12.75">
      <c r="C249" s="21"/>
      <c r="D249" s="21"/>
      <c r="E249" s="21"/>
      <c r="F249" s="208"/>
      <c r="G249" s="21"/>
      <c r="H249" s="21"/>
      <c r="I249" s="21"/>
      <c r="J249" s="21"/>
      <c r="K249" s="21"/>
      <c r="L249" s="21"/>
      <c r="M249" s="21"/>
      <c r="N249" s="21"/>
      <c r="O249" s="20"/>
      <c r="P249" s="20"/>
      <c r="Q249" s="20"/>
      <c r="R249" s="18"/>
    </row>
    <row r="250" spans="3:18" ht="12.75">
      <c r="C250" s="21"/>
      <c r="D250" s="21"/>
      <c r="E250" s="21"/>
      <c r="F250" s="208"/>
      <c r="G250" s="21"/>
      <c r="H250" s="21"/>
      <c r="I250" s="21"/>
      <c r="J250" s="21"/>
      <c r="K250" s="21"/>
      <c r="L250" s="21"/>
      <c r="M250" s="21"/>
      <c r="N250" s="21"/>
      <c r="O250" s="20"/>
      <c r="P250" s="20"/>
      <c r="Q250" s="20"/>
      <c r="R250" s="18"/>
    </row>
    <row r="251" spans="3:18" ht="12.75">
      <c r="C251" s="21"/>
      <c r="D251" s="21"/>
      <c r="E251" s="21"/>
      <c r="F251" s="208"/>
      <c r="G251" s="21"/>
      <c r="H251" s="21"/>
      <c r="I251" s="21"/>
      <c r="J251" s="21"/>
      <c r="K251" s="21"/>
      <c r="L251" s="21"/>
      <c r="M251" s="21"/>
      <c r="N251" s="21"/>
      <c r="O251" s="20"/>
      <c r="P251" s="20"/>
      <c r="Q251" s="20"/>
      <c r="R251" s="18"/>
    </row>
    <row r="252" spans="3:18" ht="12.75">
      <c r="C252" s="21"/>
      <c r="D252" s="21"/>
      <c r="E252" s="21"/>
      <c r="F252" s="208"/>
      <c r="G252" s="21"/>
      <c r="H252" s="21"/>
      <c r="I252" s="21"/>
      <c r="J252" s="21"/>
      <c r="K252" s="21"/>
      <c r="L252" s="21"/>
      <c r="M252" s="21"/>
      <c r="N252" s="21"/>
      <c r="O252" s="20"/>
      <c r="P252" s="20"/>
      <c r="Q252" s="20"/>
      <c r="R252" s="18"/>
    </row>
    <row r="253" spans="3:18" ht="12.75">
      <c r="C253" s="21"/>
      <c r="D253" s="21"/>
      <c r="E253" s="21"/>
      <c r="F253" s="208"/>
      <c r="G253" s="21"/>
      <c r="H253" s="21"/>
      <c r="I253" s="21"/>
      <c r="J253" s="21"/>
      <c r="K253" s="21"/>
      <c r="L253" s="21"/>
      <c r="M253" s="21"/>
      <c r="N253" s="21"/>
      <c r="O253" s="20"/>
      <c r="P253" s="20"/>
      <c r="Q253" s="20"/>
      <c r="R253" s="18"/>
    </row>
    <row r="254" spans="3:18" ht="12.75">
      <c r="C254" s="21"/>
      <c r="D254" s="21"/>
      <c r="E254" s="21"/>
      <c r="F254" s="208"/>
      <c r="G254" s="21"/>
      <c r="H254" s="21"/>
      <c r="I254" s="21"/>
      <c r="J254" s="21"/>
      <c r="K254" s="21"/>
      <c r="L254" s="21"/>
      <c r="M254" s="21"/>
      <c r="N254" s="21"/>
      <c r="O254" s="20"/>
      <c r="P254" s="20"/>
      <c r="Q254" s="20"/>
      <c r="R254" s="18"/>
    </row>
    <row r="255" spans="3:18" ht="12.75">
      <c r="C255" s="21"/>
      <c r="D255" s="21"/>
      <c r="E255" s="21"/>
      <c r="F255" s="208"/>
      <c r="G255" s="21"/>
      <c r="H255" s="21"/>
      <c r="I255" s="21"/>
      <c r="J255" s="21"/>
      <c r="K255" s="21"/>
      <c r="L255" s="21"/>
      <c r="M255" s="21"/>
      <c r="N255" s="21"/>
      <c r="O255" s="20"/>
      <c r="P255" s="20"/>
      <c r="Q255" s="20"/>
      <c r="R255" s="18"/>
    </row>
    <row r="256" spans="3:18" ht="12.75">
      <c r="C256" s="21"/>
      <c r="D256" s="21"/>
      <c r="E256" s="21"/>
      <c r="F256" s="208"/>
      <c r="G256" s="21"/>
      <c r="H256" s="21"/>
      <c r="I256" s="21"/>
      <c r="J256" s="21"/>
      <c r="K256" s="21"/>
      <c r="L256" s="21"/>
      <c r="M256" s="21"/>
      <c r="N256" s="21"/>
      <c r="O256" s="20"/>
      <c r="P256" s="20"/>
      <c r="Q256" s="20"/>
      <c r="R256" s="18"/>
    </row>
    <row r="257" spans="3:18" ht="12.75">
      <c r="C257" s="21"/>
      <c r="D257" s="21"/>
      <c r="E257" s="21"/>
      <c r="F257" s="208"/>
      <c r="G257" s="21"/>
      <c r="H257" s="21"/>
      <c r="I257" s="21"/>
      <c r="J257" s="21"/>
      <c r="K257" s="21"/>
      <c r="L257" s="21"/>
      <c r="M257" s="21"/>
      <c r="N257" s="21"/>
      <c r="O257" s="20"/>
      <c r="P257" s="20"/>
      <c r="Q257" s="20"/>
      <c r="R257" s="18"/>
    </row>
    <row r="258" spans="3:18" ht="12.75">
      <c r="C258" s="21"/>
      <c r="D258" s="21"/>
      <c r="E258" s="21"/>
      <c r="F258" s="208"/>
      <c r="G258" s="21"/>
      <c r="H258" s="21"/>
      <c r="I258" s="21"/>
      <c r="J258" s="21"/>
      <c r="K258" s="21"/>
      <c r="L258" s="21"/>
      <c r="M258" s="21"/>
      <c r="N258" s="21"/>
      <c r="O258" s="20"/>
      <c r="P258" s="20"/>
      <c r="Q258" s="20"/>
      <c r="R258" s="18"/>
    </row>
    <row r="259" spans="3:18" ht="12.75">
      <c r="C259" s="21"/>
      <c r="D259" s="21"/>
      <c r="E259" s="21"/>
      <c r="F259" s="208"/>
      <c r="G259" s="21"/>
      <c r="H259" s="21"/>
      <c r="I259" s="21"/>
      <c r="J259" s="21"/>
      <c r="K259" s="21"/>
      <c r="L259" s="21"/>
      <c r="M259" s="21"/>
      <c r="N259" s="21"/>
      <c r="O259" s="20"/>
      <c r="P259" s="20"/>
      <c r="Q259" s="20"/>
      <c r="R259" s="18"/>
    </row>
    <row r="260" spans="3:18" ht="12.75">
      <c r="C260" s="21"/>
      <c r="D260" s="21"/>
      <c r="E260" s="21"/>
      <c r="F260" s="208"/>
      <c r="G260" s="21"/>
      <c r="H260" s="21"/>
      <c r="I260" s="21"/>
      <c r="J260" s="21"/>
      <c r="K260" s="21"/>
      <c r="L260" s="21"/>
      <c r="M260" s="21"/>
      <c r="N260" s="21"/>
      <c r="O260" s="20"/>
      <c r="P260" s="20"/>
      <c r="Q260" s="20"/>
      <c r="R260" s="18"/>
    </row>
    <row r="261" spans="3:18" ht="12.75">
      <c r="C261" s="21"/>
      <c r="D261" s="21"/>
      <c r="E261" s="21"/>
      <c r="F261" s="208"/>
      <c r="G261" s="21"/>
      <c r="H261" s="21"/>
      <c r="I261" s="21"/>
      <c r="J261" s="21"/>
      <c r="K261" s="21"/>
      <c r="L261" s="21"/>
      <c r="M261" s="21"/>
      <c r="N261" s="21"/>
      <c r="O261" s="20"/>
      <c r="P261" s="20"/>
      <c r="Q261" s="20"/>
      <c r="R261" s="18"/>
    </row>
    <row r="262" spans="3:18" ht="12.75">
      <c r="C262" s="21"/>
      <c r="D262" s="21"/>
      <c r="E262" s="21"/>
      <c r="F262" s="208"/>
      <c r="G262" s="21"/>
      <c r="H262" s="21"/>
      <c r="I262" s="21"/>
      <c r="J262" s="21"/>
      <c r="K262" s="21"/>
      <c r="L262" s="21"/>
      <c r="M262" s="21"/>
      <c r="N262" s="21"/>
      <c r="O262" s="20"/>
      <c r="P262" s="20"/>
      <c r="Q262" s="20"/>
      <c r="R262" s="18"/>
    </row>
    <row r="263" spans="3:18" ht="12.75">
      <c r="C263" s="21"/>
      <c r="D263" s="21"/>
      <c r="E263" s="21"/>
      <c r="F263" s="208"/>
      <c r="G263" s="21"/>
      <c r="H263" s="21"/>
      <c r="I263" s="21"/>
      <c r="J263" s="21"/>
      <c r="K263" s="21"/>
      <c r="L263" s="21"/>
      <c r="M263" s="21"/>
      <c r="N263" s="21"/>
      <c r="O263" s="20"/>
      <c r="P263" s="20"/>
      <c r="Q263" s="20"/>
      <c r="R263" s="18"/>
    </row>
    <row r="264" spans="3:18" ht="12.75">
      <c r="C264" s="21"/>
      <c r="D264" s="21"/>
      <c r="E264" s="21"/>
      <c r="F264" s="208"/>
      <c r="G264" s="21"/>
      <c r="H264" s="21"/>
      <c r="I264" s="21"/>
      <c r="J264" s="21"/>
      <c r="K264" s="21"/>
      <c r="L264" s="21"/>
      <c r="M264" s="21"/>
      <c r="N264" s="21"/>
      <c r="O264" s="20"/>
      <c r="P264" s="20"/>
      <c r="Q264" s="20"/>
      <c r="R264" s="18"/>
    </row>
    <row r="265" spans="3:18" ht="12.75">
      <c r="C265" s="21"/>
      <c r="D265" s="21"/>
      <c r="E265" s="21"/>
      <c r="F265" s="208"/>
      <c r="G265" s="21"/>
      <c r="H265" s="21"/>
      <c r="I265" s="21"/>
      <c r="J265" s="21"/>
      <c r="K265" s="21"/>
      <c r="L265" s="21"/>
      <c r="M265" s="21"/>
      <c r="N265" s="21"/>
      <c r="O265" s="20"/>
      <c r="P265" s="20"/>
      <c r="Q265" s="20"/>
      <c r="R265" s="18"/>
    </row>
    <row r="266" spans="3:18" ht="12.75">
      <c r="C266" s="21"/>
      <c r="D266" s="21"/>
      <c r="E266" s="21"/>
      <c r="F266" s="208"/>
      <c r="G266" s="21"/>
      <c r="H266" s="21"/>
      <c r="I266" s="21"/>
      <c r="J266" s="21"/>
      <c r="K266" s="21"/>
      <c r="L266" s="21"/>
      <c r="M266" s="21"/>
      <c r="N266" s="21"/>
      <c r="O266" s="20"/>
      <c r="P266" s="20"/>
      <c r="Q266" s="20"/>
      <c r="R266" s="18"/>
    </row>
    <row r="267" spans="3:18" ht="12.75">
      <c r="C267" s="21"/>
      <c r="D267" s="21"/>
      <c r="E267" s="21"/>
      <c r="F267" s="208"/>
      <c r="G267" s="21"/>
      <c r="H267" s="21"/>
      <c r="I267" s="21"/>
      <c r="J267" s="21"/>
      <c r="K267" s="21"/>
      <c r="L267" s="21"/>
      <c r="M267" s="21"/>
      <c r="N267" s="21"/>
      <c r="O267" s="20"/>
      <c r="P267" s="20"/>
      <c r="Q267" s="20"/>
      <c r="R267" s="18"/>
    </row>
    <row r="268" spans="3:18" ht="12.75">
      <c r="C268" s="21"/>
      <c r="D268" s="21"/>
      <c r="E268" s="21"/>
      <c r="F268" s="208"/>
      <c r="G268" s="21"/>
      <c r="H268" s="21"/>
      <c r="I268" s="21"/>
      <c r="J268" s="21"/>
      <c r="K268" s="21"/>
      <c r="L268" s="21"/>
      <c r="M268" s="21"/>
      <c r="N268" s="21"/>
      <c r="O268" s="20"/>
      <c r="P268" s="20"/>
      <c r="Q268" s="20"/>
      <c r="R268" s="18"/>
    </row>
    <row r="269" spans="3:18" ht="12.75">
      <c r="C269" s="21"/>
      <c r="D269" s="21"/>
      <c r="E269" s="21"/>
      <c r="F269" s="208"/>
      <c r="G269" s="21"/>
      <c r="H269" s="21"/>
      <c r="I269" s="21"/>
      <c r="J269" s="21"/>
      <c r="K269" s="21"/>
      <c r="L269" s="21"/>
      <c r="M269" s="21"/>
      <c r="N269" s="21"/>
      <c r="O269" s="20"/>
      <c r="P269" s="20"/>
      <c r="Q269" s="20"/>
      <c r="R269" s="18"/>
    </row>
    <row r="270" spans="3:18" ht="12.75">
      <c r="C270" s="21"/>
      <c r="D270" s="21"/>
      <c r="E270" s="21"/>
      <c r="F270" s="208"/>
      <c r="G270" s="21"/>
      <c r="H270" s="21"/>
      <c r="I270" s="21"/>
      <c r="J270" s="21"/>
      <c r="K270" s="21"/>
      <c r="L270" s="21"/>
      <c r="M270" s="21"/>
      <c r="N270" s="21"/>
      <c r="O270" s="20"/>
      <c r="P270" s="20"/>
      <c r="Q270" s="20"/>
      <c r="R270" s="18"/>
    </row>
    <row r="271" spans="3:18" ht="12.75">
      <c r="C271" s="21"/>
      <c r="D271" s="21"/>
      <c r="E271" s="21"/>
      <c r="F271" s="208"/>
      <c r="G271" s="21"/>
      <c r="H271" s="21"/>
      <c r="I271" s="21"/>
      <c r="J271" s="21"/>
      <c r="K271" s="21"/>
      <c r="L271" s="21"/>
      <c r="M271" s="21"/>
      <c r="N271" s="21"/>
      <c r="O271" s="20"/>
      <c r="P271" s="20"/>
      <c r="Q271" s="20"/>
      <c r="R271" s="18"/>
    </row>
    <row r="272" spans="3:18" ht="12.75">
      <c r="C272" s="21"/>
      <c r="D272" s="21"/>
      <c r="E272" s="21"/>
      <c r="F272" s="208"/>
      <c r="G272" s="21"/>
      <c r="H272" s="21"/>
      <c r="I272" s="21"/>
      <c r="J272" s="21"/>
      <c r="K272" s="21"/>
      <c r="L272" s="21"/>
      <c r="M272" s="21"/>
      <c r="N272" s="21"/>
      <c r="O272" s="20"/>
      <c r="P272" s="20"/>
      <c r="Q272" s="20"/>
      <c r="R272" s="18"/>
    </row>
    <row r="273" spans="3:18" ht="12.75">
      <c r="C273" s="21"/>
      <c r="D273" s="21"/>
      <c r="E273" s="21"/>
      <c r="F273" s="208"/>
      <c r="G273" s="21"/>
      <c r="H273" s="21"/>
      <c r="I273" s="21"/>
      <c r="J273" s="21"/>
      <c r="K273" s="21"/>
      <c r="L273" s="21"/>
      <c r="M273" s="21"/>
      <c r="N273" s="21"/>
      <c r="O273" s="20"/>
      <c r="P273" s="20"/>
      <c r="Q273" s="20"/>
      <c r="R273" s="18"/>
    </row>
    <row r="274" spans="3:18" ht="12.75">
      <c r="C274" s="21"/>
      <c r="D274" s="21"/>
      <c r="E274" s="21"/>
      <c r="F274" s="208"/>
      <c r="G274" s="21"/>
      <c r="H274" s="21"/>
      <c r="I274" s="21"/>
      <c r="J274" s="21"/>
      <c r="K274" s="21"/>
      <c r="L274" s="21"/>
      <c r="M274" s="21"/>
      <c r="N274" s="21"/>
      <c r="O274" s="20"/>
      <c r="P274" s="20"/>
      <c r="Q274" s="20"/>
      <c r="R274" s="18"/>
    </row>
    <row r="275" spans="3:18" ht="12.75">
      <c r="C275" s="21"/>
      <c r="D275" s="21"/>
      <c r="E275" s="21"/>
      <c r="F275" s="208"/>
      <c r="G275" s="21"/>
      <c r="H275" s="21"/>
      <c r="I275" s="21"/>
      <c r="J275" s="21"/>
      <c r="K275" s="21"/>
      <c r="L275" s="21"/>
      <c r="M275" s="21"/>
      <c r="N275" s="21"/>
      <c r="O275" s="20"/>
      <c r="P275" s="20"/>
      <c r="Q275" s="20"/>
      <c r="R275" s="18"/>
    </row>
    <row r="276" spans="3:18" ht="12.75">
      <c r="C276" s="21"/>
      <c r="D276" s="21"/>
      <c r="E276" s="21"/>
      <c r="F276" s="208"/>
      <c r="G276" s="21"/>
      <c r="H276" s="21"/>
      <c r="I276" s="21"/>
      <c r="J276" s="21"/>
      <c r="K276" s="21"/>
      <c r="L276" s="21"/>
      <c r="M276" s="21"/>
      <c r="N276" s="21"/>
      <c r="O276" s="20"/>
      <c r="P276" s="20"/>
      <c r="Q276" s="20"/>
      <c r="R276" s="18"/>
    </row>
    <row r="277" spans="3:18" ht="12.75">
      <c r="C277" s="21"/>
      <c r="D277" s="21"/>
      <c r="E277" s="21"/>
      <c r="F277" s="208"/>
      <c r="G277" s="21"/>
      <c r="H277" s="21"/>
      <c r="I277" s="21"/>
      <c r="J277" s="21"/>
      <c r="K277" s="21"/>
      <c r="L277" s="21"/>
      <c r="M277" s="21"/>
      <c r="N277" s="21"/>
      <c r="O277" s="20"/>
      <c r="P277" s="20"/>
      <c r="Q277" s="20"/>
      <c r="R277" s="18"/>
    </row>
    <row r="278" spans="3:18" ht="12.75">
      <c r="C278" s="21"/>
      <c r="D278" s="21"/>
      <c r="E278" s="21"/>
      <c r="F278" s="208"/>
      <c r="G278" s="21"/>
      <c r="H278" s="21"/>
      <c r="I278" s="21"/>
      <c r="J278" s="21"/>
      <c r="K278" s="21"/>
      <c r="L278" s="21"/>
      <c r="M278" s="21"/>
      <c r="N278" s="21"/>
      <c r="O278" s="20"/>
      <c r="P278" s="20"/>
      <c r="Q278" s="20"/>
      <c r="R278" s="18"/>
    </row>
    <row r="279" spans="3:18" ht="12.75">
      <c r="C279" s="21"/>
      <c r="D279" s="21"/>
      <c r="E279" s="21"/>
      <c r="F279" s="208"/>
      <c r="G279" s="21"/>
      <c r="H279" s="21"/>
      <c r="I279" s="21"/>
      <c r="J279" s="21"/>
      <c r="K279" s="21"/>
      <c r="L279" s="21"/>
      <c r="M279" s="21"/>
      <c r="N279" s="21"/>
      <c r="O279" s="20"/>
      <c r="P279" s="20"/>
      <c r="Q279" s="20"/>
      <c r="R279" s="18"/>
    </row>
    <row r="280" spans="3:18" ht="12.75">
      <c r="C280" s="21"/>
      <c r="D280" s="21"/>
      <c r="E280" s="21"/>
      <c r="F280" s="208"/>
      <c r="G280" s="21"/>
      <c r="H280" s="21"/>
      <c r="I280" s="21"/>
      <c r="J280" s="21"/>
      <c r="K280" s="21"/>
      <c r="L280" s="21"/>
      <c r="M280" s="21"/>
      <c r="N280" s="21"/>
      <c r="O280" s="20"/>
      <c r="P280" s="20"/>
      <c r="Q280" s="20"/>
      <c r="R280" s="18"/>
    </row>
    <row r="281" spans="3:18" ht="12.75">
      <c r="C281" s="21"/>
      <c r="D281" s="21"/>
      <c r="E281" s="21"/>
      <c r="F281" s="208"/>
      <c r="G281" s="21"/>
      <c r="H281" s="21"/>
      <c r="I281" s="21"/>
      <c r="J281" s="21"/>
      <c r="K281" s="21"/>
      <c r="L281" s="21"/>
      <c r="M281" s="21"/>
      <c r="N281" s="21"/>
      <c r="O281" s="20"/>
      <c r="P281" s="20"/>
      <c r="Q281" s="20"/>
      <c r="R281" s="18"/>
    </row>
    <row r="282" spans="3:18" ht="12.75">
      <c r="C282" s="21"/>
      <c r="D282" s="21"/>
      <c r="E282" s="21"/>
      <c r="F282" s="208"/>
      <c r="G282" s="21"/>
      <c r="H282" s="21"/>
      <c r="I282" s="21"/>
      <c r="J282" s="21"/>
      <c r="K282" s="21"/>
      <c r="L282" s="21"/>
      <c r="M282" s="21"/>
      <c r="N282" s="21"/>
      <c r="O282" s="20"/>
      <c r="P282" s="20"/>
      <c r="Q282" s="20"/>
      <c r="R282" s="18"/>
    </row>
    <row r="283" spans="3:18" ht="12.75">
      <c r="C283" s="21"/>
      <c r="D283" s="21"/>
      <c r="E283" s="21"/>
      <c r="F283" s="208"/>
      <c r="G283" s="21"/>
      <c r="H283" s="21"/>
      <c r="I283" s="21"/>
      <c r="J283" s="21"/>
      <c r="K283" s="21"/>
      <c r="L283" s="21"/>
      <c r="M283" s="21"/>
      <c r="N283" s="21"/>
      <c r="O283" s="20"/>
      <c r="P283" s="20"/>
      <c r="Q283" s="20"/>
      <c r="R283" s="18"/>
    </row>
    <row r="284" spans="3:18" ht="12.75">
      <c r="C284" s="21"/>
      <c r="D284" s="21"/>
      <c r="E284" s="21"/>
      <c r="F284" s="208"/>
      <c r="G284" s="21"/>
      <c r="H284" s="21"/>
      <c r="I284" s="21"/>
      <c r="J284" s="21"/>
      <c r="K284" s="21"/>
      <c r="L284" s="21"/>
      <c r="M284" s="21"/>
      <c r="N284" s="21"/>
      <c r="O284" s="20"/>
      <c r="P284" s="20"/>
      <c r="Q284" s="20"/>
      <c r="R284" s="18"/>
    </row>
    <row r="285" spans="3:18" ht="12.75">
      <c r="C285" s="21"/>
      <c r="D285" s="21"/>
      <c r="E285" s="21"/>
      <c r="F285" s="208"/>
      <c r="G285" s="21"/>
      <c r="H285" s="21"/>
      <c r="I285" s="21"/>
      <c r="J285" s="21"/>
      <c r="K285" s="21"/>
      <c r="L285" s="21"/>
      <c r="M285" s="21"/>
      <c r="N285" s="21"/>
      <c r="O285" s="20"/>
      <c r="P285" s="20"/>
      <c r="Q285" s="20"/>
      <c r="R285" s="18"/>
    </row>
    <row r="286" spans="3:18" ht="12.75">
      <c r="C286" s="21"/>
      <c r="D286" s="21"/>
      <c r="E286" s="21"/>
      <c r="F286" s="208"/>
      <c r="G286" s="21"/>
      <c r="H286" s="21"/>
      <c r="I286" s="21"/>
      <c r="J286" s="21"/>
      <c r="K286" s="21"/>
      <c r="L286" s="21"/>
      <c r="M286" s="21"/>
      <c r="N286" s="21"/>
      <c r="O286" s="20"/>
      <c r="P286" s="20"/>
      <c r="Q286" s="20"/>
      <c r="R286" s="18"/>
    </row>
    <row r="287" spans="3:18" ht="12.75">
      <c r="C287" s="21"/>
      <c r="D287" s="21"/>
      <c r="E287" s="21"/>
      <c r="F287" s="208"/>
      <c r="G287" s="21"/>
      <c r="H287" s="21"/>
      <c r="I287" s="21"/>
      <c r="J287" s="21"/>
      <c r="K287" s="21"/>
      <c r="L287" s="21"/>
      <c r="M287" s="21"/>
      <c r="N287" s="21"/>
      <c r="O287" s="20"/>
      <c r="P287" s="20"/>
      <c r="Q287" s="20"/>
      <c r="R287" s="18"/>
    </row>
    <row r="288" spans="3:18" ht="12.75">
      <c r="C288" s="21"/>
      <c r="D288" s="21"/>
      <c r="E288" s="21"/>
      <c r="F288" s="208"/>
      <c r="G288" s="21"/>
      <c r="H288" s="21"/>
      <c r="I288" s="21"/>
      <c r="J288" s="21"/>
      <c r="K288" s="21"/>
      <c r="L288" s="21"/>
      <c r="M288" s="21"/>
      <c r="N288" s="21"/>
      <c r="O288" s="20"/>
      <c r="P288" s="20"/>
      <c r="Q288" s="20"/>
      <c r="R288" s="18"/>
    </row>
    <row r="289" spans="3:18" ht="12.75">
      <c r="C289" s="21"/>
      <c r="D289" s="21"/>
      <c r="E289" s="21"/>
      <c r="F289" s="208"/>
      <c r="G289" s="21"/>
      <c r="H289" s="21"/>
      <c r="I289" s="21"/>
      <c r="J289" s="21"/>
      <c r="K289" s="21"/>
      <c r="L289" s="21"/>
      <c r="M289" s="21"/>
      <c r="N289" s="21"/>
      <c r="O289" s="20"/>
      <c r="P289" s="20"/>
      <c r="Q289" s="20"/>
      <c r="R289" s="18"/>
    </row>
    <row r="290" spans="3:18" ht="12.75">
      <c r="C290" s="21"/>
      <c r="D290" s="21"/>
      <c r="E290" s="21"/>
      <c r="F290" s="208"/>
      <c r="G290" s="21"/>
      <c r="H290" s="21"/>
      <c r="I290" s="21"/>
      <c r="J290" s="21"/>
      <c r="K290" s="21"/>
      <c r="L290" s="21"/>
      <c r="M290" s="21"/>
      <c r="N290" s="21"/>
      <c r="O290" s="20"/>
      <c r="P290" s="20"/>
      <c r="Q290" s="20"/>
      <c r="R290" s="18"/>
    </row>
    <row r="291" spans="3:18" ht="12.75">
      <c r="C291" s="21"/>
      <c r="D291" s="21"/>
      <c r="E291" s="21"/>
      <c r="F291" s="208"/>
      <c r="G291" s="21"/>
      <c r="H291" s="21"/>
      <c r="I291" s="21"/>
      <c r="J291" s="21"/>
      <c r="K291" s="21"/>
      <c r="L291" s="21"/>
      <c r="M291" s="21"/>
      <c r="N291" s="21"/>
      <c r="O291" s="20"/>
      <c r="P291" s="20"/>
      <c r="Q291" s="20"/>
      <c r="R291" s="18"/>
    </row>
    <row r="292" spans="3:18" ht="12.75">
      <c r="C292" s="21"/>
      <c r="D292" s="21"/>
      <c r="E292" s="21"/>
      <c r="F292" s="208"/>
      <c r="G292" s="21"/>
      <c r="H292" s="21"/>
      <c r="I292" s="21"/>
      <c r="J292" s="21"/>
      <c r="K292" s="21"/>
      <c r="L292" s="21"/>
      <c r="M292" s="21"/>
      <c r="N292" s="21"/>
      <c r="O292" s="20"/>
      <c r="P292" s="20"/>
      <c r="Q292" s="20"/>
      <c r="R292" s="18"/>
    </row>
    <row r="293" spans="3:18" ht="12.75">
      <c r="C293" s="21"/>
      <c r="D293" s="21"/>
      <c r="E293" s="21"/>
      <c r="F293" s="208"/>
      <c r="G293" s="21"/>
      <c r="H293" s="21"/>
      <c r="I293" s="21"/>
      <c r="J293" s="21"/>
      <c r="K293" s="21"/>
      <c r="L293" s="21"/>
      <c r="M293" s="21"/>
      <c r="N293" s="21"/>
      <c r="O293" s="20"/>
      <c r="P293" s="20"/>
      <c r="Q293" s="20"/>
      <c r="R293" s="18"/>
    </row>
    <row r="294" spans="3:18" ht="12.75">
      <c r="C294" s="21"/>
      <c r="D294" s="21"/>
      <c r="E294" s="21"/>
      <c r="F294" s="208"/>
      <c r="G294" s="21"/>
      <c r="H294" s="21"/>
      <c r="I294" s="21"/>
      <c r="J294" s="21"/>
      <c r="K294" s="21"/>
      <c r="L294" s="21"/>
      <c r="M294" s="21"/>
      <c r="N294" s="21"/>
      <c r="O294" s="20"/>
      <c r="P294" s="20"/>
      <c r="Q294" s="20"/>
      <c r="R294" s="18"/>
    </row>
    <row r="295" spans="3:18" ht="12.75">
      <c r="C295" s="21"/>
      <c r="D295" s="21"/>
      <c r="E295" s="21"/>
      <c r="F295" s="208"/>
      <c r="G295" s="21"/>
      <c r="H295" s="21"/>
      <c r="I295" s="21"/>
      <c r="J295" s="21"/>
      <c r="K295" s="21"/>
      <c r="L295" s="21"/>
      <c r="M295" s="21"/>
      <c r="N295" s="21"/>
      <c r="O295" s="20"/>
      <c r="P295" s="20"/>
      <c r="Q295" s="20"/>
      <c r="R295" s="18"/>
    </row>
    <row r="296" spans="3:18" ht="12.75">
      <c r="C296" s="21"/>
      <c r="D296" s="21"/>
      <c r="E296" s="21"/>
      <c r="F296" s="208"/>
      <c r="G296" s="21"/>
      <c r="H296" s="21"/>
      <c r="I296" s="21"/>
      <c r="J296" s="21"/>
      <c r="K296" s="21"/>
      <c r="L296" s="21"/>
      <c r="M296" s="21"/>
      <c r="N296" s="21"/>
      <c r="O296" s="20"/>
      <c r="P296" s="20"/>
      <c r="Q296" s="20"/>
      <c r="R296" s="18"/>
    </row>
    <row r="297" spans="3:18" ht="12.75">
      <c r="C297" s="21"/>
      <c r="D297" s="21"/>
      <c r="E297" s="21"/>
      <c r="F297" s="208"/>
      <c r="G297" s="21"/>
      <c r="H297" s="21"/>
      <c r="I297" s="21"/>
      <c r="J297" s="21"/>
      <c r="K297" s="21"/>
      <c r="L297" s="21"/>
      <c r="M297" s="21"/>
      <c r="N297" s="21"/>
      <c r="O297" s="20"/>
      <c r="P297" s="20"/>
      <c r="Q297" s="20"/>
      <c r="R297" s="18"/>
    </row>
    <row r="298" spans="3:18" ht="12.75">
      <c r="C298" s="21"/>
      <c r="D298" s="21"/>
      <c r="E298" s="21"/>
      <c r="F298" s="208"/>
      <c r="G298" s="21"/>
      <c r="H298" s="21"/>
      <c r="I298" s="21"/>
      <c r="J298" s="21"/>
      <c r="K298" s="21"/>
      <c r="L298" s="21"/>
      <c r="M298" s="21"/>
      <c r="N298" s="21"/>
      <c r="O298" s="20"/>
      <c r="P298" s="20"/>
      <c r="Q298" s="20"/>
      <c r="R298" s="18"/>
    </row>
    <row r="299" spans="3:18" ht="12.75">
      <c r="C299" s="21"/>
      <c r="D299" s="21"/>
      <c r="E299" s="21"/>
      <c r="F299" s="208"/>
      <c r="G299" s="21"/>
      <c r="H299" s="21"/>
      <c r="I299" s="21"/>
      <c r="J299" s="21"/>
      <c r="K299" s="21"/>
      <c r="L299" s="21"/>
      <c r="M299" s="21"/>
      <c r="N299" s="21"/>
      <c r="O299" s="20"/>
      <c r="P299" s="20"/>
      <c r="Q299" s="20"/>
      <c r="R299" s="18"/>
    </row>
    <row r="300" spans="3:18" ht="12.75">
      <c r="C300" s="21"/>
      <c r="D300" s="21"/>
      <c r="E300" s="21"/>
      <c r="F300" s="208"/>
      <c r="G300" s="21"/>
      <c r="H300" s="21"/>
      <c r="I300" s="21"/>
      <c r="J300" s="21"/>
      <c r="K300" s="21"/>
      <c r="L300" s="21"/>
      <c r="M300" s="21"/>
      <c r="N300" s="21"/>
      <c r="O300" s="20"/>
      <c r="P300" s="20"/>
      <c r="Q300" s="20"/>
      <c r="R300" s="18"/>
    </row>
    <row r="301" spans="3:18" ht="12.75">
      <c r="C301" s="21"/>
      <c r="D301" s="21"/>
      <c r="E301" s="21"/>
      <c r="F301" s="208"/>
      <c r="G301" s="21"/>
      <c r="H301" s="21"/>
      <c r="I301" s="21"/>
      <c r="J301" s="21"/>
      <c r="K301" s="21"/>
      <c r="L301" s="21"/>
      <c r="M301" s="21"/>
      <c r="N301" s="21"/>
      <c r="O301" s="20"/>
      <c r="P301" s="20"/>
      <c r="Q301" s="20"/>
      <c r="R301" s="18"/>
    </row>
    <row r="302" spans="3:18" ht="12.75">
      <c r="C302" s="21"/>
      <c r="D302" s="21"/>
      <c r="E302" s="21"/>
      <c r="F302" s="208"/>
      <c r="G302" s="21"/>
      <c r="H302" s="21"/>
      <c r="I302" s="21"/>
      <c r="J302" s="21"/>
      <c r="K302" s="21"/>
      <c r="L302" s="21"/>
      <c r="M302" s="21"/>
      <c r="N302" s="21"/>
      <c r="O302" s="20"/>
      <c r="P302" s="20"/>
      <c r="Q302" s="20"/>
      <c r="R302" s="18"/>
    </row>
    <row r="303" spans="3:18" ht="12.75">
      <c r="C303" s="21"/>
      <c r="D303" s="21"/>
      <c r="E303" s="21"/>
      <c r="F303" s="208"/>
      <c r="G303" s="21"/>
      <c r="H303" s="21"/>
      <c r="I303" s="21"/>
      <c r="J303" s="21"/>
      <c r="K303" s="21"/>
      <c r="L303" s="21"/>
      <c r="M303" s="21"/>
      <c r="N303" s="21"/>
      <c r="O303" s="20"/>
      <c r="P303" s="20"/>
      <c r="Q303" s="20"/>
      <c r="R303" s="18"/>
    </row>
    <row r="304" spans="3:18" ht="12.75">
      <c r="C304" s="21"/>
      <c r="D304" s="21"/>
      <c r="E304" s="21"/>
      <c r="F304" s="208"/>
      <c r="G304" s="21"/>
      <c r="H304" s="21"/>
      <c r="I304" s="21"/>
      <c r="J304" s="21"/>
      <c r="K304" s="21"/>
      <c r="L304" s="21"/>
      <c r="M304" s="21"/>
      <c r="N304" s="21"/>
      <c r="O304" s="20"/>
      <c r="P304" s="20"/>
      <c r="Q304" s="20"/>
      <c r="R304" s="18"/>
    </row>
    <row r="305" spans="3:18" ht="12.75">
      <c r="C305" s="21"/>
      <c r="D305" s="21"/>
      <c r="E305" s="21"/>
      <c r="F305" s="208"/>
      <c r="G305" s="21"/>
      <c r="H305" s="21"/>
      <c r="I305" s="21"/>
      <c r="J305" s="21"/>
      <c r="K305" s="21"/>
      <c r="L305" s="21"/>
      <c r="M305" s="21"/>
      <c r="N305" s="21"/>
      <c r="O305" s="20"/>
      <c r="P305" s="20"/>
      <c r="Q305" s="20"/>
      <c r="R305" s="18"/>
    </row>
    <row r="306" spans="3:18" ht="12.75">
      <c r="C306" s="21"/>
      <c r="D306" s="21"/>
      <c r="E306" s="21"/>
      <c r="F306" s="208"/>
      <c r="G306" s="21"/>
      <c r="H306" s="21"/>
      <c r="I306" s="21"/>
      <c r="J306" s="21"/>
      <c r="K306" s="21"/>
      <c r="L306" s="21"/>
      <c r="M306" s="21"/>
      <c r="N306" s="21"/>
      <c r="O306" s="20"/>
      <c r="P306" s="20"/>
      <c r="Q306" s="20"/>
      <c r="R306" s="18"/>
    </row>
    <row r="307" spans="3:18" ht="12.75">
      <c r="C307" s="21"/>
      <c r="D307" s="21"/>
      <c r="E307" s="21"/>
      <c r="F307" s="208"/>
      <c r="G307" s="21"/>
      <c r="H307" s="21"/>
      <c r="I307" s="21"/>
      <c r="J307" s="21"/>
      <c r="K307" s="21"/>
      <c r="L307" s="21"/>
      <c r="M307" s="21"/>
      <c r="N307" s="21"/>
      <c r="O307" s="20"/>
      <c r="P307" s="20"/>
      <c r="Q307" s="20"/>
      <c r="R307" s="18"/>
    </row>
    <row r="308" spans="3:18" ht="12.75">
      <c r="C308" s="21"/>
      <c r="D308" s="21"/>
      <c r="E308" s="21"/>
      <c r="F308" s="208"/>
      <c r="G308" s="21"/>
      <c r="H308" s="21"/>
      <c r="I308" s="21"/>
      <c r="J308" s="21"/>
      <c r="K308" s="21"/>
      <c r="L308" s="21"/>
      <c r="M308" s="21"/>
      <c r="N308" s="21"/>
      <c r="O308" s="20"/>
      <c r="P308" s="20"/>
      <c r="Q308" s="20"/>
      <c r="R308" s="18"/>
    </row>
    <row r="309" spans="3:18" ht="12.75">
      <c r="C309" s="21"/>
      <c r="D309" s="21"/>
      <c r="E309" s="21"/>
      <c r="F309" s="208"/>
      <c r="G309" s="21"/>
      <c r="H309" s="21"/>
      <c r="I309" s="21"/>
      <c r="J309" s="21"/>
      <c r="K309" s="21"/>
      <c r="L309" s="21"/>
      <c r="M309" s="21"/>
      <c r="N309" s="21"/>
      <c r="O309" s="20"/>
      <c r="P309" s="20"/>
      <c r="Q309" s="20"/>
      <c r="R309" s="18"/>
    </row>
    <row r="310" spans="3:18" ht="12.75">
      <c r="C310" s="21"/>
      <c r="D310" s="21"/>
      <c r="E310" s="21"/>
      <c r="F310" s="208"/>
      <c r="G310" s="21"/>
      <c r="H310" s="21"/>
      <c r="I310" s="21"/>
      <c r="J310" s="21"/>
      <c r="K310" s="21"/>
      <c r="L310" s="21"/>
      <c r="M310" s="21"/>
      <c r="N310" s="21"/>
      <c r="O310" s="20"/>
      <c r="P310" s="20"/>
      <c r="Q310" s="20"/>
      <c r="R310" s="18"/>
    </row>
    <row r="311" spans="3:18" ht="12.75">
      <c r="C311" s="21"/>
      <c r="D311" s="21"/>
      <c r="E311" s="21"/>
      <c r="F311" s="208"/>
      <c r="G311" s="21"/>
      <c r="H311" s="21"/>
      <c r="I311" s="21"/>
      <c r="J311" s="21"/>
      <c r="K311" s="21"/>
      <c r="L311" s="21"/>
      <c r="M311" s="21"/>
      <c r="N311" s="21"/>
      <c r="O311" s="20"/>
      <c r="P311" s="20"/>
      <c r="Q311" s="20"/>
      <c r="R311" s="18"/>
    </row>
    <row r="312" spans="3:18" ht="12.75">
      <c r="C312" s="21"/>
      <c r="D312" s="21"/>
      <c r="E312" s="21"/>
      <c r="F312" s="208"/>
      <c r="G312" s="21"/>
      <c r="H312" s="21"/>
      <c r="I312" s="21"/>
      <c r="J312" s="21"/>
      <c r="K312" s="21"/>
      <c r="L312" s="21"/>
      <c r="M312" s="21"/>
      <c r="N312" s="21"/>
      <c r="O312" s="20"/>
      <c r="P312" s="20"/>
      <c r="Q312" s="20"/>
      <c r="R312" s="18"/>
    </row>
    <row r="313" spans="3:18" ht="12.75">
      <c r="C313" s="21"/>
      <c r="D313" s="21"/>
      <c r="E313" s="21"/>
      <c r="F313" s="208"/>
      <c r="G313" s="21"/>
      <c r="H313" s="21"/>
      <c r="I313" s="21"/>
      <c r="J313" s="21"/>
      <c r="K313" s="21"/>
      <c r="L313" s="21"/>
      <c r="M313" s="21"/>
      <c r="N313" s="21"/>
      <c r="O313" s="20"/>
      <c r="P313" s="20"/>
      <c r="Q313" s="20"/>
      <c r="R313" s="18"/>
    </row>
    <row r="314" spans="3:18" ht="12.75">
      <c r="C314" s="21"/>
      <c r="D314" s="21"/>
      <c r="E314" s="21"/>
      <c r="F314" s="208"/>
      <c r="G314" s="21"/>
      <c r="H314" s="21"/>
      <c r="I314" s="21"/>
      <c r="J314" s="21"/>
      <c r="K314" s="21"/>
      <c r="L314" s="21"/>
      <c r="M314" s="21"/>
      <c r="N314" s="21"/>
      <c r="O314" s="20"/>
      <c r="P314" s="20"/>
      <c r="Q314" s="20"/>
      <c r="R314" s="18"/>
    </row>
    <row r="315" spans="3:18" ht="12.75">
      <c r="C315" s="21"/>
      <c r="D315" s="21"/>
      <c r="E315" s="21"/>
      <c r="F315" s="208"/>
      <c r="G315" s="21"/>
      <c r="H315" s="21"/>
      <c r="I315" s="21"/>
      <c r="J315" s="21"/>
      <c r="K315" s="21"/>
      <c r="L315" s="21"/>
      <c r="M315" s="21"/>
      <c r="N315" s="21"/>
      <c r="O315" s="20"/>
      <c r="P315" s="20"/>
      <c r="Q315" s="20"/>
      <c r="R315" s="18"/>
    </row>
    <row r="316" spans="3:18" ht="12.75">
      <c r="C316" s="21"/>
      <c r="D316" s="21"/>
      <c r="E316" s="21"/>
      <c r="F316" s="208"/>
      <c r="G316" s="21"/>
      <c r="H316" s="21"/>
      <c r="I316" s="21"/>
      <c r="J316" s="21"/>
      <c r="K316" s="21"/>
      <c r="L316" s="21"/>
      <c r="M316" s="21"/>
      <c r="N316" s="21"/>
      <c r="O316" s="20"/>
      <c r="P316" s="20"/>
      <c r="Q316" s="20"/>
      <c r="R316" s="18"/>
    </row>
    <row r="317" spans="3:18" ht="12.75">
      <c r="C317" s="21"/>
      <c r="D317" s="21"/>
      <c r="E317" s="21"/>
      <c r="F317" s="208"/>
      <c r="G317" s="21"/>
      <c r="H317" s="21"/>
      <c r="I317" s="21"/>
      <c r="J317" s="21"/>
      <c r="K317" s="21"/>
      <c r="L317" s="21"/>
      <c r="M317" s="21"/>
      <c r="N317" s="21"/>
      <c r="O317" s="20"/>
      <c r="P317" s="20"/>
      <c r="Q317" s="20"/>
      <c r="R317" s="18"/>
    </row>
    <row r="318" spans="3:18" ht="12.75">
      <c r="C318" s="21"/>
      <c r="D318" s="21"/>
      <c r="E318" s="21"/>
      <c r="F318" s="208"/>
      <c r="G318" s="21"/>
      <c r="H318" s="21"/>
      <c r="I318" s="21"/>
      <c r="J318" s="21"/>
      <c r="K318" s="21"/>
      <c r="L318" s="21"/>
      <c r="M318" s="21"/>
      <c r="N318" s="21"/>
      <c r="O318" s="20"/>
      <c r="P318" s="20"/>
      <c r="Q318" s="20"/>
      <c r="R318" s="18"/>
    </row>
    <row r="319" spans="3:18" ht="12.75">
      <c r="C319" s="21"/>
      <c r="D319" s="21"/>
      <c r="E319" s="21"/>
      <c r="F319" s="208"/>
      <c r="G319" s="21"/>
      <c r="H319" s="21"/>
      <c r="I319" s="21"/>
      <c r="J319" s="21"/>
      <c r="K319" s="21"/>
      <c r="L319" s="21"/>
      <c r="M319" s="21"/>
      <c r="N319" s="21"/>
      <c r="O319" s="20"/>
      <c r="P319" s="20"/>
      <c r="Q319" s="20"/>
      <c r="R319" s="18"/>
    </row>
    <row r="320" spans="3:18" ht="12.75">
      <c r="C320" s="21"/>
      <c r="D320" s="21"/>
      <c r="E320" s="21"/>
      <c r="F320" s="208"/>
      <c r="G320" s="21"/>
      <c r="H320" s="21"/>
      <c r="I320" s="21"/>
      <c r="J320" s="21"/>
      <c r="K320" s="21"/>
      <c r="L320" s="21"/>
      <c r="M320" s="21"/>
      <c r="N320" s="21"/>
      <c r="O320" s="20"/>
      <c r="P320" s="20"/>
      <c r="Q320" s="20"/>
      <c r="R320" s="18"/>
    </row>
    <row r="321" spans="3:18" ht="12.75">
      <c r="C321" s="21"/>
      <c r="D321" s="21"/>
      <c r="E321" s="21"/>
      <c r="F321" s="208"/>
      <c r="G321" s="21"/>
      <c r="H321" s="21"/>
      <c r="I321" s="21"/>
      <c r="J321" s="21"/>
      <c r="K321" s="21"/>
      <c r="L321" s="21"/>
      <c r="M321" s="21"/>
      <c r="N321" s="21"/>
      <c r="O321" s="20"/>
      <c r="P321" s="20"/>
      <c r="Q321" s="20"/>
      <c r="R321" s="18"/>
    </row>
    <row r="322" spans="3:18" ht="12.75">
      <c r="C322" s="21"/>
      <c r="D322" s="21"/>
      <c r="E322" s="21"/>
      <c r="F322" s="208"/>
      <c r="G322" s="21"/>
      <c r="H322" s="21"/>
      <c r="I322" s="21"/>
      <c r="J322" s="21"/>
      <c r="K322" s="21"/>
      <c r="L322" s="21"/>
      <c r="M322" s="21"/>
      <c r="N322" s="21"/>
      <c r="O322" s="20"/>
      <c r="P322" s="20"/>
      <c r="Q322" s="20"/>
      <c r="R322" s="18"/>
    </row>
    <row r="323" spans="3:18" ht="12.75">
      <c r="C323" s="21"/>
      <c r="D323" s="21"/>
      <c r="E323" s="21"/>
      <c r="F323" s="208"/>
      <c r="G323" s="21"/>
      <c r="H323" s="21"/>
      <c r="I323" s="21"/>
      <c r="J323" s="21"/>
      <c r="K323" s="21"/>
      <c r="L323" s="21"/>
      <c r="M323" s="21"/>
      <c r="N323" s="21"/>
      <c r="O323" s="20"/>
      <c r="P323" s="20"/>
      <c r="Q323" s="20"/>
      <c r="R323" s="18"/>
    </row>
    <row r="324" spans="3:18" ht="12.75">
      <c r="C324" s="21"/>
      <c r="D324" s="21"/>
      <c r="E324" s="21"/>
      <c r="F324" s="208"/>
      <c r="G324" s="21"/>
      <c r="H324" s="21"/>
      <c r="I324" s="21"/>
      <c r="J324" s="21"/>
      <c r="K324" s="21"/>
      <c r="L324" s="21"/>
      <c r="M324" s="21"/>
      <c r="N324" s="21"/>
      <c r="O324" s="20"/>
      <c r="P324" s="20"/>
      <c r="Q324" s="20"/>
      <c r="R324" s="18"/>
    </row>
    <row r="325" spans="3:18" ht="12.75">
      <c r="C325" s="21"/>
      <c r="D325" s="21"/>
      <c r="E325" s="21"/>
      <c r="F325" s="208"/>
      <c r="G325" s="21"/>
      <c r="H325" s="21"/>
      <c r="I325" s="21"/>
      <c r="J325" s="21"/>
      <c r="K325" s="21"/>
      <c r="L325" s="21"/>
      <c r="M325" s="21"/>
      <c r="N325" s="21"/>
      <c r="O325" s="20"/>
      <c r="P325" s="20"/>
      <c r="Q325" s="20"/>
      <c r="R325" s="18"/>
    </row>
    <row r="326" spans="3:18" ht="12.75">
      <c r="C326" s="21"/>
      <c r="D326" s="21"/>
      <c r="E326" s="21"/>
      <c r="F326" s="208"/>
      <c r="G326" s="21"/>
      <c r="H326" s="21"/>
      <c r="I326" s="21"/>
      <c r="J326" s="21"/>
      <c r="K326" s="21"/>
      <c r="L326" s="21"/>
      <c r="M326" s="21"/>
      <c r="N326" s="21"/>
      <c r="O326" s="20"/>
      <c r="P326" s="20"/>
      <c r="Q326" s="20"/>
      <c r="R326" s="18"/>
    </row>
    <row r="327" spans="3:18" ht="12.75">
      <c r="C327" s="21"/>
      <c r="D327" s="21"/>
      <c r="E327" s="21"/>
      <c r="F327" s="208"/>
      <c r="G327" s="21"/>
      <c r="H327" s="21"/>
      <c r="I327" s="21"/>
      <c r="J327" s="21"/>
      <c r="K327" s="21"/>
      <c r="L327" s="21"/>
      <c r="M327" s="21"/>
      <c r="N327" s="21"/>
      <c r="O327" s="20"/>
      <c r="P327" s="20"/>
      <c r="Q327" s="20"/>
      <c r="R327" s="18"/>
    </row>
    <row r="328" spans="3:18" ht="12.75">
      <c r="C328" s="21"/>
      <c r="D328" s="21"/>
      <c r="E328" s="21"/>
      <c r="F328" s="208"/>
      <c r="G328" s="21"/>
      <c r="H328" s="21"/>
      <c r="I328" s="21"/>
      <c r="J328" s="21"/>
      <c r="K328" s="21"/>
      <c r="L328" s="21"/>
      <c r="M328" s="21"/>
      <c r="N328" s="21"/>
      <c r="O328" s="20"/>
      <c r="P328" s="20"/>
      <c r="Q328" s="20"/>
      <c r="R328" s="18"/>
    </row>
    <row r="329" spans="3:18" ht="12.75">
      <c r="C329" s="21"/>
      <c r="D329" s="21"/>
      <c r="E329" s="21"/>
      <c r="F329" s="208"/>
      <c r="G329" s="21"/>
      <c r="H329" s="21"/>
      <c r="I329" s="21"/>
      <c r="J329" s="21"/>
      <c r="K329" s="21"/>
      <c r="L329" s="21"/>
      <c r="M329" s="21"/>
      <c r="N329" s="21"/>
      <c r="O329" s="20"/>
      <c r="P329" s="20"/>
      <c r="Q329" s="20"/>
      <c r="R329" s="18"/>
    </row>
    <row r="330" spans="3:18" ht="12.75">
      <c r="C330" s="21"/>
      <c r="D330" s="21"/>
      <c r="E330" s="21"/>
      <c r="F330" s="208"/>
      <c r="G330" s="21"/>
      <c r="H330" s="21"/>
      <c r="I330" s="21"/>
      <c r="J330" s="21"/>
      <c r="K330" s="21"/>
      <c r="L330" s="21"/>
      <c r="M330" s="21"/>
      <c r="N330" s="21"/>
      <c r="O330" s="20"/>
      <c r="P330" s="20"/>
      <c r="Q330" s="20"/>
      <c r="R330" s="18"/>
    </row>
    <row r="331" spans="3:18" ht="12.75">
      <c r="C331" s="21"/>
      <c r="D331" s="21"/>
      <c r="E331" s="21"/>
      <c r="F331" s="208"/>
      <c r="G331" s="21"/>
      <c r="H331" s="21"/>
      <c r="I331" s="21"/>
      <c r="J331" s="21"/>
      <c r="K331" s="21"/>
      <c r="L331" s="21"/>
      <c r="M331" s="21"/>
      <c r="N331" s="21"/>
      <c r="O331" s="20"/>
      <c r="P331" s="20"/>
      <c r="Q331" s="20"/>
      <c r="R331" s="18"/>
    </row>
    <row r="332" spans="3:18" ht="12.75">
      <c r="C332" s="21"/>
      <c r="D332" s="21"/>
      <c r="E332" s="21"/>
      <c r="F332" s="208"/>
      <c r="G332" s="21"/>
      <c r="H332" s="21"/>
      <c r="I332" s="21"/>
      <c r="J332" s="21"/>
      <c r="K332" s="21"/>
      <c r="L332" s="21"/>
      <c r="M332" s="21"/>
      <c r="N332" s="21"/>
      <c r="O332" s="20"/>
      <c r="P332" s="20"/>
      <c r="Q332" s="20"/>
      <c r="R332" s="18"/>
    </row>
    <row r="333" spans="3:18" ht="12.75">
      <c r="C333" s="21"/>
      <c r="D333" s="21"/>
      <c r="E333" s="21"/>
      <c r="F333" s="208"/>
      <c r="G333" s="21"/>
      <c r="H333" s="21"/>
      <c r="I333" s="21"/>
      <c r="J333" s="21"/>
      <c r="K333" s="21"/>
      <c r="L333" s="21"/>
      <c r="M333" s="21"/>
      <c r="N333" s="21"/>
      <c r="O333" s="20"/>
      <c r="P333" s="20"/>
      <c r="Q333" s="20"/>
      <c r="R333" s="18"/>
    </row>
    <row r="334" spans="3:18" ht="12.75">
      <c r="C334" s="21"/>
      <c r="D334" s="21"/>
      <c r="E334" s="21"/>
      <c r="F334" s="208"/>
      <c r="G334" s="21"/>
      <c r="H334" s="21"/>
      <c r="I334" s="21"/>
      <c r="J334" s="21"/>
      <c r="K334" s="21"/>
      <c r="L334" s="21"/>
      <c r="M334" s="21"/>
      <c r="N334" s="21"/>
      <c r="O334" s="20"/>
      <c r="P334" s="20"/>
      <c r="Q334" s="20"/>
      <c r="R334" s="18"/>
    </row>
    <row r="335" spans="3:18" ht="12.75">
      <c r="C335" s="21"/>
      <c r="D335" s="21"/>
      <c r="E335" s="21"/>
      <c r="F335" s="208"/>
      <c r="G335" s="21"/>
      <c r="H335" s="21"/>
      <c r="I335" s="21"/>
      <c r="J335" s="21"/>
      <c r="K335" s="21"/>
      <c r="L335" s="21"/>
      <c r="M335" s="21"/>
      <c r="N335" s="21"/>
      <c r="O335" s="20"/>
      <c r="P335" s="20"/>
      <c r="Q335" s="20"/>
      <c r="R335" s="18"/>
    </row>
    <row r="336" spans="3:18" ht="12.75">
      <c r="C336" s="21"/>
      <c r="D336" s="21"/>
      <c r="E336" s="21"/>
      <c r="F336" s="208"/>
      <c r="G336" s="21"/>
      <c r="H336" s="21"/>
      <c r="I336" s="21"/>
      <c r="J336" s="21"/>
      <c r="K336" s="21"/>
      <c r="L336" s="21"/>
      <c r="M336" s="21"/>
      <c r="N336" s="21"/>
      <c r="O336" s="20"/>
      <c r="P336" s="20"/>
      <c r="Q336" s="20"/>
      <c r="R336" s="18"/>
    </row>
    <row r="337" spans="3:18" ht="12.75">
      <c r="C337" s="21"/>
      <c r="D337" s="21"/>
      <c r="E337" s="21"/>
      <c r="F337" s="208"/>
      <c r="G337" s="21"/>
      <c r="H337" s="21"/>
      <c r="I337" s="21"/>
      <c r="J337" s="21"/>
      <c r="K337" s="21"/>
      <c r="L337" s="21"/>
      <c r="M337" s="21"/>
      <c r="N337" s="21"/>
      <c r="O337" s="20"/>
      <c r="P337" s="20"/>
      <c r="Q337" s="20"/>
      <c r="R337" s="18"/>
    </row>
    <row r="338" spans="3:18" ht="12.75">
      <c r="C338" s="21"/>
      <c r="D338" s="21"/>
      <c r="E338" s="21"/>
      <c r="F338" s="208"/>
      <c r="G338" s="21"/>
      <c r="H338" s="21"/>
      <c r="I338" s="21"/>
      <c r="J338" s="21"/>
      <c r="K338" s="21"/>
      <c r="L338" s="21"/>
      <c r="M338" s="21"/>
      <c r="N338" s="21"/>
      <c r="O338" s="20"/>
      <c r="P338" s="20"/>
      <c r="Q338" s="20"/>
      <c r="R338" s="18"/>
    </row>
    <row r="339" spans="3:18" ht="12.75">
      <c r="C339" s="21"/>
      <c r="D339" s="21"/>
      <c r="E339" s="21"/>
      <c r="F339" s="208"/>
      <c r="G339" s="21"/>
      <c r="H339" s="21"/>
      <c r="I339" s="21"/>
      <c r="J339" s="21"/>
      <c r="K339" s="21"/>
      <c r="L339" s="21"/>
      <c r="M339" s="21"/>
      <c r="N339" s="21"/>
      <c r="O339" s="20"/>
      <c r="P339" s="20"/>
      <c r="Q339" s="20"/>
      <c r="R339" s="18"/>
    </row>
    <row r="340" spans="3:18" ht="12.75">
      <c r="C340" s="21"/>
      <c r="D340" s="21"/>
      <c r="E340" s="21"/>
      <c r="F340" s="208"/>
      <c r="G340" s="21"/>
      <c r="H340" s="21"/>
      <c r="I340" s="21"/>
      <c r="J340" s="21"/>
      <c r="K340" s="21"/>
      <c r="L340" s="21"/>
      <c r="M340" s="21"/>
      <c r="N340" s="21"/>
      <c r="O340" s="20"/>
      <c r="P340" s="20"/>
      <c r="Q340" s="20"/>
      <c r="R340" s="18"/>
    </row>
    <row r="341" spans="3:18" ht="12.75">
      <c r="C341" s="21"/>
      <c r="D341" s="21"/>
      <c r="E341" s="21"/>
      <c r="F341" s="208"/>
      <c r="G341" s="21"/>
      <c r="H341" s="21"/>
      <c r="I341" s="21"/>
      <c r="J341" s="21"/>
      <c r="K341" s="21"/>
      <c r="L341" s="21"/>
      <c r="M341" s="21"/>
      <c r="N341" s="21"/>
      <c r="O341" s="20"/>
      <c r="P341" s="20"/>
      <c r="Q341" s="20"/>
      <c r="R341" s="18"/>
    </row>
    <row r="342" spans="3:18" ht="12.75">
      <c r="C342" s="21"/>
      <c r="D342" s="21"/>
      <c r="E342" s="21"/>
      <c r="F342" s="208"/>
      <c r="G342" s="21"/>
      <c r="H342" s="21"/>
      <c r="I342" s="21"/>
      <c r="J342" s="21"/>
      <c r="K342" s="21"/>
      <c r="L342" s="21"/>
      <c r="M342" s="21"/>
      <c r="N342" s="21"/>
      <c r="O342" s="20"/>
      <c r="P342" s="20"/>
      <c r="Q342" s="20"/>
      <c r="R342" s="18"/>
    </row>
    <row r="343" spans="3:18" ht="12.75">
      <c r="C343" s="21"/>
      <c r="D343" s="21"/>
      <c r="E343" s="21"/>
      <c r="F343" s="208"/>
      <c r="G343" s="21"/>
      <c r="H343" s="21"/>
      <c r="I343" s="21"/>
      <c r="J343" s="21"/>
      <c r="K343" s="21"/>
      <c r="L343" s="21"/>
      <c r="M343" s="21"/>
      <c r="N343" s="21"/>
      <c r="O343" s="20"/>
      <c r="P343" s="20"/>
      <c r="Q343" s="20"/>
      <c r="R343" s="18"/>
    </row>
    <row r="344" spans="3:18" ht="12.75">
      <c r="C344" s="21"/>
      <c r="D344" s="21"/>
      <c r="E344" s="21"/>
      <c r="F344" s="208"/>
      <c r="G344" s="21"/>
      <c r="H344" s="21"/>
      <c r="I344" s="21"/>
      <c r="J344" s="21"/>
      <c r="K344" s="21"/>
      <c r="L344" s="21"/>
      <c r="M344" s="21"/>
      <c r="N344" s="21"/>
      <c r="O344" s="20"/>
      <c r="P344" s="20"/>
      <c r="Q344" s="20"/>
      <c r="R344" s="18"/>
    </row>
    <row r="345" spans="3:18" ht="12.75">
      <c r="C345" s="21"/>
      <c r="D345" s="21"/>
      <c r="E345" s="21"/>
      <c r="F345" s="208"/>
      <c r="G345" s="21"/>
      <c r="H345" s="21"/>
      <c r="I345" s="21"/>
      <c r="J345" s="21"/>
      <c r="K345" s="21"/>
      <c r="L345" s="21"/>
      <c r="M345" s="21"/>
      <c r="N345" s="21"/>
      <c r="O345" s="20"/>
      <c r="P345" s="20"/>
      <c r="Q345" s="20"/>
      <c r="R345" s="18"/>
    </row>
    <row r="346" spans="3:18" ht="12.75">
      <c r="C346" s="21"/>
      <c r="D346" s="21"/>
      <c r="E346" s="21"/>
      <c r="F346" s="208"/>
      <c r="G346" s="21"/>
      <c r="H346" s="21"/>
      <c r="I346" s="21"/>
      <c r="J346" s="21"/>
      <c r="K346" s="21"/>
      <c r="L346" s="21"/>
      <c r="M346" s="21"/>
      <c r="N346" s="21"/>
      <c r="O346" s="20"/>
      <c r="P346" s="20"/>
      <c r="Q346" s="20"/>
      <c r="R346" s="18"/>
    </row>
    <row r="347" spans="3:18" ht="12.75">
      <c r="C347" s="21"/>
      <c r="D347" s="21"/>
      <c r="E347" s="21"/>
      <c r="F347" s="208"/>
      <c r="G347" s="21"/>
      <c r="H347" s="21"/>
      <c r="I347" s="21"/>
      <c r="J347" s="21"/>
      <c r="K347" s="21"/>
      <c r="L347" s="21"/>
      <c r="M347" s="21"/>
      <c r="N347" s="21"/>
      <c r="O347" s="20"/>
      <c r="P347" s="20"/>
      <c r="Q347" s="20"/>
      <c r="R347" s="18"/>
    </row>
    <row r="348" spans="3:18" ht="12.75">
      <c r="C348" s="21"/>
      <c r="D348" s="21"/>
      <c r="E348" s="21"/>
      <c r="F348" s="208"/>
      <c r="G348" s="21"/>
      <c r="H348" s="21"/>
      <c r="I348" s="21"/>
      <c r="J348" s="21"/>
      <c r="K348" s="21"/>
      <c r="L348" s="21"/>
      <c r="M348" s="21"/>
      <c r="N348" s="21"/>
      <c r="O348" s="20"/>
      <c r="P348" s="20"/>
      <c r="Q348" s="20"/>
      <c r="R348" s="18"/>
    </row>
    <row r="349" spans="3:18" ht="12.75">
      <c r="C349" s="21"/>
      <c r="D349" s="21"/>
      <c r="E349" s="21"/>
      <c r="F349" s="208"/>
      <c r="G349" s="21"/>
      <c r="H349" s="21"/>
      <c r="I349" s="21"/>
      <c r="J349" s="21"/>
      <c r="K349" s="21"/>
      <c r="L349" s="21"/>
      <c r="M349" s="21"/>
      <c r="N349" s="21"/>
      <c r="O349" s="20"/>
      <c r="P349" s="20"/>
      <c r="Q349" s="20"/>
      <c r="R349" s="18"/>
    </row>
    <row r="350" spans="3:18" ht="12.75">
      <c r="C350" s="21"/>
      <c r="D350" s="21"/>
      <c r="E350" s="21"/>
      <c r="F350" s="208"/>
      <c r="G350" s="21"/>
      <c r="H350" s="21"/>
      <c r="I350" s="21"/>
      <c r="J350" s="21"/>
      <c r="K350" s="21"/>
      <c r="L350" s="21"/>
      <c r="M350" s="21"/>
      <c r="N350" s="21"/>
      <c r="O350" s="20"/>
      <c r="P350" s="20"/>
      <c r="Q350" s="20"/>
      <c r="R350" s="18"/>
    </row>
    <row r="351" spans="3:18" ht="12.75">
      <c r="C351" s="21"/>
      <c r="D351" s="21"/>
      <c r="E351" s="21"/>
      <c r="F351" s="208"/>
      <c r="G351" s="21"/>
      <c r="H351" s="21"/>
      <c r="I351" s="21"/>
      <c r="J351" s="21"/>
      <c r="K351" s="21"/>
      <c r="L351" s="21"/>
      <c r="M351" s="21"/>
      <c r="N351" s="21"/>
      <c r="O351" s="20"/>
      <c r="P351" s="20"/>
      <c r="Q351" s="20"/>
      <c r="R351" s="18"/>
    </row>
    <row r="352" spans="3:18" ht="12.75">
      <c r="C352" s="21"/>
      <c r="D352" s="21"/>
      <c r="E352" s="21"/>
      <c r="F352" s="208"/>
      <c r="G352" s="21"/>
      <c r="H352" s="21"/>
      <c r="I352" s="21"/>
      <c r="J352" s="21"/>
      <c r="K352" s="21"/>
      <c r="L352" s="21"/>
      <c r="M352" s="21"/>
      <c r="N352" s="21"/>
      <c r="O352" s="20"/>
      <c r="P352" s="20"/>
      <c r="Q352" s="20"/>
      <c r="R352" s="18"/>
    </row>
    <row r="353" spans="3:18" ht="12.75">
      <c r="C353" s="21"/>
      <c r="D353" s="21"/>
      <c r="E353" s="21"/>
      <c r="F353" s="208"/>
      <c r="G353" s="21"/>
      <c r="H353" s="21"/>
      <c r="I353" s="21"/>
      <c r="J353" s="21"/>
      <c r="K353" s="21"/>
      <c r="L353" s="21"/>
      <c r="M353" s="21"/>
      <c r="N353" s="21"/>
      <c r="O353" s="20"/>
      <c r="P353" s="20"/>
      <c r="Q353" s="20"/>
      <c r="R353" s="18"/>
    </row>
    <row r="354" spans="3:18" ht="12.75">
      <c r="C354" s="21"/>
      <c r="D354" s="21"/>
      <c r="E354" s="21"/>
      <c r="F354" s="208"/>
      <c r="G354" s="21"/>
      <c r="H354" s="21"/>
      <c r="I354" s="21"/>
      <c r="J354" s="21"/>
      <c r="K354" s="21"/>
      <c r="L354" s="21"/>
      <c r="M354" s="21"/>
      <c r="N354" s="21"/>
      <c r="O354" s="20"/>
      <c r="P354" s="20"/>
      <c r="Q354" s="20"/>
      <c r="R354" s="18"/>
    </row>
    <row r="355" spans="3:18" ht="12.75">
      <c r="C355" s="21"/>
      <c r="D355" s="21"/>
      <c r="E355" s="21"/>
      <c r="F355" s="208"/>
      <c r="G355" s="21"/>
      <c r="H355" s="21"/>
      <c r="I355" s="21"/>
      <c r="J355" s="21"/>
      <c r="K355" s="21"/>
      <c r="L355" s="21"/>
      <c r="M355" s="21"/>
      <c r="N355" s="21"/>
      <c r="O355" s="20"/>
      <c r="P355" s="20"/>
      <c r="Q355" s="20"/>
      <c r="R355" s="18"/>
    </row>
    <row r="356" spans="3:18" ht="12.75">
      <c r="C356" s="21"/>
      <c r="D356" s="21"/>
      <c r="E356" s="21"/>
      <c r="F356" s="208"/>
      <c r="G356" s="21"/>
      <c r="H356" s="21"/>
      <c r="I356" s="21"/>
      <c r="J356" s="21"/>
      <c r="K356" s="21"/>
      <c r="L356" s="21"/>
      <c r="M356" s="21"/>
      <c r="N356" s="21"/>
      <c r="O356" s="20"/>
      <c r="P356" s="20"/>
      <c r="Q356" s="20"/>
      <c r="R356" s="18"/>
    </row>
    <row r="357" spans="3:18" ht="12.75">
      <c r="C357" s="21"/>
      <c r="D357" s="21"/>
      <c r="E357" s="21"/>
      <c r="F357" s="208"/>
      <c r="G357" s="21"/>
      <c r="H357" s="21"/>
      <c r="I357" s="21"/>
      <c r="J357" s="21"/>
      <c r="K357" s="21"/>
      <c r="L357" s="21"/>
      <c r="M357" s="21"/>
      <c r="N357" s="21"/>
      <c r="O357" s="20"/>
      <c r="P357" s="20"/>
      <c r="Q357" s="20"/>
      <c r="R357" s="18"/>
    </row>
    <row r="358" spans="3:18" ht="12.75">
      <c r="C358" s="21"/>
      <c r="D358" s="21"/>
      <c r="E358" s="21"/>
      <c r="F358" s="208"/>
      <c r="G358" s="21"/>
      <c r="H358" s="21"/>
      <c r="I358" s="21"/>
      <c r="J358" s="21"/>
      <c r="K358" s="21"/>
      <c r="L358" s="21"/>
      <c r="M358" s="21"/>
      <c r="N358" s="21"/>
      <c r="O358" s="20"/>
      <c r="P358" s="20"/>
      <c r="Q358" s="20"/>
      <c r="R358" s="18"/>
    </row>
    <row r="359" spans="3:18" ht="12.75">
      <c r="C359" s="21"/>
      <c r="D359" s="21"/>
      <c r="E359" s="21"/>
      <c r="F359" s="208"/>
      <c r="G359" s="21"/>
      <c r="H359" s="21"/>
      <c r="I359" s="21"/>
      <c r="J359" s="21"/>
      <c r="K359" s="21"/>
      <c r="L359" s="21"/>
      <c r="M359" s="21"/>
      <c r="N359" s="21"/>
      <c r="O359" s="20"/>
      <c r="P359" s="20"/>
      <c r="Q359" s="20"/>
      <c r="R359" s="18"/>
    </row>
    <row r="360" spans="3:18" ht="12.75">
      <c r="C360" s="21"/>
      <c r="D360" s="21"/>
      <c r="E360" s="21"/>
      <c r="F360" s="208"/>
      <c r="G360" s="21"/>
      <c r="H360" s="21"/>
      <c r="I360" s="21"/>
      <c r="J360" s="21"/>
      <c r="K360" s="21"/>
      <c r="L360" s="21"/>
      <c r="M360" s="21"/>
      <c r="N360" s="21"/>
      <c r="O360" s="20"/>
      <c r="P360" s="20"/>
      <c r="Q360" s="20"/>
      <c r="R360" s="18"/>
    </row>
    <row r="361" spans="3:18" ht="12.75">
      <c r="C361" s="21"/>
      <c r="D361" s="21"/>
      <c r="E361" s="21"/>
      <c r="F361" s="208"/>
      <c r="G361" s="21"/>
      <c r="H361" s="21"/>
      <c r="I361" s="21"/>
      <c r="J361" s="21"/>
      <c r="K361" s="21"/>
      <c r="L361" s="21"/>
      <c r="M361" s="21"/>
      <c r="N361" s="21"/>
      <c r="O361" s="20"/>
      <c r="P361" s="20"/>
      <c r="Q361" s="20"/>
      <c r="R361" s="18"/>
    </row>
    <row r="362" spans="3:18" ht="12.75">
      <c r="C362" s="21"/>
      <c r="D362" s="21"/>
      <c r="E362" s="21"/>
      <c r="F362" s="208"/>
      <c r="G362" s="21"/>
      <c r="H362" s="21"/>
      <c r="I362" s="21"/>
      <c r="J362" s="21"/>
      <c r="K362" s="21"/>
      <c r="L362" s="21"/>
      <c r="M362" s="21"/>
      <c r="N362" s="21"/>
      <c r="O362" s="20"/>
      <c r="P362" s="20"/>
      <c r="Q362" s="20"/>
      <c r="R362" s="18"/>
    </row>
    <row r="363" spans="3:18" ht="12.75">
      <c r="C363" s="21"/>
      <c r="D363" s="21"/>
      <c r="E363" s="21"/>
      <c r="F363" s="208"/>
      <c r="G363" s="21"/>
      <c r="H363" s="21"/>
      <c r="I363" s="21"/>
      <c r="J363" s="21"/>
      <c r="K363" s="21"/>
      <c r="L363" s="21"/>
      <c r="M363" s="21"/>
      <c r="N363" s="21"/>
      <c r="O363" s="20"/>
      <c r="P363" s="20"/>
      <c r="Q363" s="20"/>
      <c r="R363" s="18"/>
    </row>
    <row r="364" spans="3:18" ht="12.75">
      <c r="C364" s="21"/>
      <c r="D364" s="21"/>
      <c r="E364" s="21"/>
      <c r="F364" s="208"/>
      <c r="G364" s="21"/>
      <c r="H364" s="21"/>
      <c r="I364" s="21"/>
      <c r="J364" s="21"/>
      <c r="K364" s="21"/>
      <c r="L364" s="21"/>
      <c r="M364" s="21"/>
      <c r="N364" s="21"/>
      <c r="O364" s="20"/>
      <c r="P364" s="20"/>
      <c r="Q364" s="20"/>
      <c r="R364" s="18"/>
    </row>
    <row r="365" spans="3:18" ht="12.75">
      <c r="C365" s="21"/>
      <c r="D365" s="21"/>
      <c r="E365" s="21"/>
      <c r="F365" s="208"/>
      <c r="G365" s="21"/>
      <c r="H365" s="21"/>
      <c r="I365" s="21"/>
      <c r="J365" s="21"/>
      <c r="K365" s="21"/>
      <c r="L365" s="21"/>
      <c r="M365" s="21"/>
      <c r="N365" s="21"/>
      <c r="O365" s="20"/>
      <c r="P365" s="20"/>
      <c r="Q365" s="20"/>
      <c r="R365" s="18"/>
    </row>
    <row r="366" spans="3:18" ht="12.75">
      <c r="C366" s="21"/>
      <c r="D366" s="21"/>
      <c r="E366" s="21"/>
      <c r="F366" s="208"/>
      <c r="G366" s="21"/>
      <c r="H366" s="21"/>
      <c r="I366" s="21"/>
      <c r="J366" s="21"/>
      <c r="K366" s="21"/>
      <c r="L366" s="21"/>
      <c r="M366" s="21"/>
      <c r="N366" s="21"/>
      <c r="O366" s="20"/>
      <c r="P366" s="20"/>
      <c r="Q366" s="20"/>
      <c r="R366" s="18"/>
    </row>
    <row r="367" spans="3:18" ht="12.75">
      <c r="C367" s="21"/>
      <c r="D367" s="21"/>
      <c r="E367" s="21"/>
      <c r="F367" s="208"/>
      <c r="G367" s="21"/>
      <c r="H367" s="21"/>
      <c r="I367" s="21"/>
      <c r="J367" s="21"/>
      <c r="K367" s="21"/>
      <c r="L367" s="21"/>
      <c r="M367" s="21"/>
      <c r="N367" s="21"/>
      <c r="O367" s="20"/>
      <c r="P367" s="20"/>
      <c r="Q367" s="20"/>
      <c r="R367" s="18"/>
    </row>
    <row r="368" spans="3:18" ht="12.75">
      <c r="C368" s="21"/>
      <c r="D368" s="21"/>
      <c r="E368" s="21"/>
      <c r="F368" s="208"/>
      <c r="G368" s="21"/>
      <c r="H368" s="21"/>
      <c r="I368" s="21"/>
      <c r="J368" s="21"/>
      <c r="K368" s="21"/>
      <c r="L368" s="21"/>
      <c r="M368" s="21"/>
      <c r="N368" s="21"/>
      <c r="O368" s="20"/>
      <c r="P368" s="20"/>
      <c r="Q368" s="20"/>
      <c r="R368" s="18"/>
    </row>
    <row r="369" spans="3:18" ht="12.75">
      <c r="C369" s="21"/>
      <c r="D369" s="21"/>
      <c r="E369" s="21"/>
      <c r="F369" s="208"/>
      <c r="G369" s="21"/>
      <c r="H369" s="21"/>
      <c r="I369" s="21"/>
      <c r="J369" s="21"/>
      <c r="K369" s="21"/>
      <c r="L369" s="21"/>
      <c r="M369" s="21"/>
      <c r="N369" s="21"/>
      <c r="O369" s="20"/>
      <c r="P369" s="20"/>
      <c r="Q369" s="20"/>
      <c r="R369" s="18"/>
    </row>
    <row r="370" spans="3:18" ht="12.75">
      <c r="C370" s="21"/>
      <c r="D370" s="21"/>
      <c r="E370" s="21"/>
      <c r="F370" s="208"/>
      <c r="G370" s="21"/>
      <c r="H370" s="21"/>
      <c r="I370" s="21"/>
      <c r="J370" s="21"/>
      <c r="K370" s="21"/>
      <c r="L370" s="21"/>
      <c r="M370" s="21"/>
      <c r="N370" s="21"/>
      <c r="O370" s="20"/>
      <c r="P370" s="20"/>
      <c r="Q370" s="20"/>
      <c r="R370" s="18"/>
    </row>
    <row r="371" spans="3:18" ht="12.75">
      <c r="C371" s="21"/>
      <c r="D371" s="21"/>
      <c r="E371" s="21"/>
      <c r="F371" s="208"/>
      <c r="G371" s="21"/>
      <c r="H371" s="21"/>
      <c r="I371" s="21"/>
      <c r="J371" s="21"/>
      <c r="K371" s="21"/>
      <c r="L371" s="21"/>
      <c r="M371" s="21"/>
      <c r="N371" s="21"/>
      <c r="O371" s="20"/>
      <c r="P371" s="20"/>
      <c r="Q371" s="20"/>
      <c r="R371" s="18"/>
    </row>
    <row r="372" spans="3:18" ht="12.75">
      <c r="C372" s="21"/>
      <c r="D372" s="21"/>
      <c r="E372" s="21"/>
      <c r="F372" s="208"/>
      <c r="G372" s="21"/>
      <c r="H372" s="21"/>
      <c r="I372" s="21"/>
      <c r="J372" s="21"/>
      <c r="K372" s="21"/>
      <c r="L372" s="21"/>
      <c r="M372" s="21"/>
      <c r="N372" s="21"/>
      <c r="O372" s="20"/>
      <c r="P372" s="20"/>
      <c r="Q372" s="20"/>
      <c r="R372" s="18"/>
    </row>
    <row r="373" spans="3:18" ht="12.75">
      <c r="C373" s="21"/>
      <c r="D373" s="21"/>
      <c r="E373" s="21"/>
      <c r="F373" s="208"/>
      <c r="G373" s="21"/>
      <c r="H373" s="21"/>
      <c r="I373" s="21"/>
      <c r="J373" s="21"/>
      <c r="K373" s="21"/>
      <c r="L373" s="21"/>
      <c r="M373" s="21"/>
      <c r="N373" s="21"/>
      <c r="O373" s="20"/>
      <c r="P373" s="20"/>
      <c r="Q373" s="20"/>
      <c r="R373" s="18"/>
    </row>
    <row r="374" spans="3:18" ht="12.75">
      <c r="C374" s="21"/>
      <c r="D374" s="21"/>
      <c r="E374" s="21"/>
      <c r="F374" s="208"/>
      <c r="G374" s="21"/>
      <c r="H374" s="21"/>
      <c r="I374" s="21"/>
      <c r="J374" s="21"/>
      <c r="K374" s="21"/>
      <c r="L374" s="21"/>
      <c r="M374" s="21"/>
      <c r="N374" s="21"/>
      <c r="O374" s="20"/>
      <c r="P374" s="20"/>
      <c r="Q374" s="20"/>
      <c r="R374" s="18"/>
    </row>
    <row r="375" spans="3:18" ht="12.75">
      <c r="C375" s="21"/>
      <c r="D375" s="21"/>
      <c r="E375" s="21"/>
      <c r="F375" s="208"/>
      <c r="G375" s="21"/>
      <c r="H375" s="21"/>
      <c r="I375" s="21"/>
      <c r="J375" s="21"/>
      <c r="K375" s="21"/>
      <c r="L375" s="21"/>
      <c r="M375" s="21"/>
      <c r="N375" s="21"/>
      <c r="O375" s="20"/>
      <c r="P375" s="20"/>
      <c r="Q375" s="20"/>
      <c r="R375" s="18"/>
    </row>
    <row r="376" spans="3:18" ht="12.75">
      <c r="C376" s="21"/>
      <c r="D376" s="21"/>
      <c r="E376" s="21"/>
      <c r="F376" s="208"/>
      <c r="G376" s="21"/>
      <c r="H376" s="21"/>
      <c r="I376" s="21"/>
      <c r="J376" s="21"/>
      <c r="K376" s="21"/>
      <c r="L376" s="21"/>
      <c r="M376" s="21"/>
      <c r="N376" s="21"/>
      <c r="O376" s="20"/>
      <c r="P376" s="20"/>
      <c r="Q376" s="20"/>
      <c r="R376" s="18"/>
    </row>
    <row r="377" spans="3:18" ht="12.75">
      <c r="C377" s="21"/>
      <c r="D377" s="21"/>
      <c r="E377" s="21"/>
      <c r="F377" s="208"/>
      <c r="G377" s="21"/>
      <c r="H377" s="21"/>
      <c r="I377" s="21"/>
      <c r="J377" s="21"/>
      <c r="K377" s="21"/>
      <c r="L377" s="21"/>
      <c r="M377" s="21"/>
      <c r="N377" s="21"/>
      <c r="O377" s="20"/>
      <c r="P377" s="20"/>
      <c r="Q377" s="20"/>
      <c r="R377" s="18"/>
    </row>
    <row r="378" spans="3:18" ht="12.75">
      <c r="C378" s="21"/>
      <c r="D378" s="21"/>
      <c r="E378" s="21"/>
      <c r="F378" s="208"/>
      <c r="G378" s="21"/>
      <c r="H378" s="21"/>
      <c r="I378" s="21"/>
      <c r="J378" s="21"/>
      <c r="K378" s="21"/>
      <c r="L378" s="21"/>
      <c r="M378" s="21"/>
      <c r="N378" s="21"/>
      <c r="O378" s="20"/>
      <c r="P378" s="20"/>
      <c r="Q378" s="20"/>
      <c r="R378" s="18"/>
    </row>
    <row r="379" spans="3:18" ht="12.75">
      <c r="C379" s="21"/>
      <c r="D379" s="21"/>
      <c r="E379" s="21"/>
      <c r="F379" s="208"/>
      <c r="G379" s="21"/>
      <c r="H379" s="21"/>
      <c r="I379" s="21"/>
      <c r="J379" s="21"/>
      <c r="K379" s="21"/>
      <c r="L379" s="21"/>
      <c r="M379" s="21"/>
      <c r="N379" s="21"/>
      <c r="O379" s="20"/>
      <c r="P379" s="20"/>
      <c r="Q379" s="20"/>
      <c r="R379" s="18"/>
    </row>
    <row r="380" spans="3:18" ht="12.75">
      <c r="C380" s="21"/>
      <c r="D380" s="21"/>
      <c r="E380" s="21"/>
      <c r="F380" s="208"/>
      <c r="G380" s="21"/>
      <c r="H380" s="21"/>
      <c r="I380" s="21"/>
      <c r="J380" s="21"/>
      <c r="K380" s="21"/>
      <c r="L380" s="21"/>
      <c r="M380" s="21"/>
      <c r="N380" s="21"/>
      <c r="O380" s="20"/>
      <c r="P380" s="20"/>
      <c r="Q380" s="20"/>
      <c r="R380" s="18"/>
    </row>
    <row r="381" spans="3:18" ht="12.75">
      <c r="C381" s="21"/>
      <c r="D381" s="21"/>
      <c r="E381" s="21"/>
      <c r="F381" s="208"/>
      <c r="G381" s="21"/>
      <c r="H381" s="21"/>
      <c r="I381" s="21"/>
      <c r="J381" s="21"/>
      <c r="K381" s="21"/>
      <c r="L381" s="21"/>
      <c r="M381" s="21"/>
      <c r="N381" s="21"/>
      <c r="O381" s="20"/>
      <c r="P381" s="20"/>
      <c r="Q381" s="20"/>
      <c r="R381" s="18"/>
    </row>
    <row r="382" spans="3:18" ht="12.75">
      <c r="C382" s="21"/>
      <c r="D382" s="21"/>
      <c r="E382" s="21"/>
      <c r="F382" s="208"/>
      <c r="G382" s="21"/>
      <c r="H382" s="21"/>
      <c r="I382" s="21"/>
      <c r="J382" s="21"/>
      <c r="K382" s="21"/>
      <c r="L382" s="21"/>
      <c r="M382" s="21"/>
      <c r="N382" s="21"/>
      <c r="O382" s="20"/>
      <c r="P382" s="20"/>
      <c r="Q382" s="20"/>
      <c r="R382" s="18"/>
    </row>
    <row r="383" spans="3:18" ht="12.75">
      <c r="C383" s="21"/>
      <c r="D383" s="21"/>
      <c r="E383" s="21"/>
      <c r="F383" s="208"/>
      <c r="G383" s="21"/>
      <c r="H383" s="21"/>
      <c r="I383" s="21"/>
      <c r="J383" s="21"/>
      <c r="K383" s="21"/>
      <c r="L383" s="21"/>
      <c r="M383" s="21"/>
      <c r="N383" s="21"/>
      <c r="O383" s="20"/>
      <c r="P383" s="20"/>
      <c r="Q383" s="20"/>
      <c r="R383" s="18"/>
    </row>
    <row r="384" spans="3:18" ht="12.75">
      <c r="C384" s="21"/>
      <c r="D384" s="21"/>
      <c r="E384" s="21"/>
      <c r="F384" s="208"/>
      <c r="G384" s="21"/>
      <c r="H384" s="21"/>
      <c r="I384" s="21"/>
      <c r="J384" s="21"/>
      <c r="K384" s="21"/>
      <c r="L384" s="21"/>
      <c r="M384" s="21"/>
      <c r="N384" s="21"/>
      <c r="O384" s="20"/>
      <c r="P384" s="20"/>
      <c r="Q384" s="20"/>
      <c r="R384" s="18"/>
    </row>
    <row r="385" spans="3:18" ht="12.75">
      <c r="C385" s="21"/>
      <c r="D385" s="21"/>
      <c r="E385" s="21"/>
      <c r="F385" s="208"/>
      <c r="G385" s="21"/>
      <c r="H385" s="21"/>
      <c r="I385" s="21"/>
      <c r="J385" s="21"/>
      <c r="K385" s="21"/>
      <c r="L385" s="21"/>
      <c r="M385" s="21"/>
      <c r="N385" s="21"/>
      <c r="O385" s="20"/>
      <c r="P385" s="20"/>
      <c r="Q385" s="20"/>
      <c r="R385" s="18"/>
    </row>
    <row r="386" spans="3:18" ht="12.75">
      <c r="C386" s="21"/>
      <c r="D386" s="21"/>
      <c r="E386" s="21"/>
      <c r="F386" s="208"/>
      <c r="G386" s="21"/>
      <c r="H386" s="21"/>
      <c r="I386" s="21"/>
      <c r="J386" s="21"/>
      <c r="K386" s="21"/>
      <c r="L386" s="21"/>
      <c r="M386" s="21"/>
      <c r="N386" s="21"/>
      <c r="O386" s="20"/>
      <c r="P386" s="20"/>
      <c r="Q386" s="20"/>
      <c r="R386" s="18"/>
    </row>
    <row r="387" spans="3:18" ht="12.75">
      <c r="C387" s="21"/>
      <c r="D387" s="21"/>
      <c r="E387" s="21"/>
      <c r="F387" s="208"/>
      <c r="G387" s="21"/>
      <c r="H387" s="21"/>
      <c r="I387" s="21"/>
      <c r="J387" s="21"/>
      <c r="K387" s="21"/>
      <c r="L387" s="21"/>
      <c r="M387" s="21"/>
      <c r="N387" s="21"/>
      <c r="O387" s="20"/>
      <c r="P387" s="20"/>
      <c r="Q387" s="20"/>
      <c r="R387" s="18"/>
    </row>
    <row r="388" spans="3:18" ht="12.75">
      <c r="C388" s="21"/>
      <c r="D388" s="21"/>
      <c r="E388" s="21"/>
      <c r="F388" s="208"/>
      <c r="G388" s="21"/>
      <c r="H388" s="21"/>
      <c r="I388" s="21"/>
      <c r="J388" s="21"/>
      <c r="K388" s="21"/>
      <c r="L388" s="21"/>
      <c r="M388" s="21"/>
      <c r="N388" s="21"/>
      <c r="O388" s="20"/>
      <c r="P388" s="20"/>
      <c r="Q388" s="20"/>
      <c r="R388" s="18"/>
    </row>
    <row r="389" spans="3:18" ht="12.75">
      <c r="C389" s="21"/>
      <c r="D389" s="21"/>
      <c r="E389" s="21"/>
      <c r="F389" s="208"/>
      <c r="G389" s="21"/>
      <c r="H389" s="21"/>
      <c r="I389" s="21"/>
      <c r="J389" s="21"/>
      <c r="K389" s="21"/>
      <c r="L389" s="21"/>
      <c r="M389" s="21"/>
      <c r="N389" s="21"/>
      <c r="O389" s="20"/>
      <c r="P389" s="20"/>
      <c r="Q389" s="20"/>
      <c r="R389" s="18"/>
    </row>
    <row r="390" spans="3:18" ht="12.75">
      <c r="C390" s="21"/>
      <c r="D390" s="21"/>
      <c r="E390" s="21"/>
      <c r="F390" s="208"/>
      <c r="G390" s="21"/>
      <c r="H390" s="21"/>
      <c r="I390" s="21"/>
      <c r="J390" s="21"/>
      <c r="K390" s="21"/>
      <c r="L390" s="21"/>
      <c r="M390" s="21"/>
      <c r="N390" s="21"/>
      <c r="O390" s="20"/>
      <c r="P390" s="20"/>
      <c r="Q390" s="20"/>
      <c r="R390" s="18"/>
    </row>
    <row r="391" spans="3:18" ht="12.75">
      <c r="C391" s="21"/>
      <c r="D391" s="21"/>
      <c r="E391" s="21"/>
      <c r="F391" s="208"/>
      <c r="G391" s="21"/>
      <c r="H391" s="21"/>
      <c r="I391" s="21"/>
      <c r="J391" s="21"/>
      <c r="K391" s="21"/>
      <c r="L391" s="21"/>
      <c r="M391" s="21"/>
      <c r="N391" s="21"/>
      <c r="O391" s="20"/>
      <c r="P391" s="20"/>
      <c r="Q391" s="20"/>
      <c r="R391" s="18"/>
    </row>
    <row r="392" spans="3:18" ht="12.75">
      <c r="C392" s="21"/>
      <c r="D392" s="21"/>
      <c r="E392" s="21"/>
      <c r="F392" s="208"/>
      <c r="G392" s="21"/>
      <c r="H392" s="21"/>
      <c r="I392" s="21"/>
      <c r="J392" s="21"/>
      <c r="K392" s="21"/>
      <c r="L392" s="21"/>
      <c r="M392" s="21"/>
      <c r="N392" s="21"/>
      <c r="O392" s="20"/>
      <c r="P392" s="20"/>
      <c r="Q392" s="20"/>
      <c r="R392" s="18"/>
    </row>
    <row r="393" spans="3:18" ht="12.75">
      <c r="C393" s="21"/>
      <c r="D393" s="21"/>
      <c r="E393" s="21"/>
      <c r="F393" s="208"/>
      <c r="G393" s="21"/>
      <c r="H393" s="21"/>
      <c r="I393" s="21"/>
      <c r="J393" s="21"/>
      <c r="K393" s="21"/>
      <c r="L393" s="21"/>
      <c r="M393" s="21"/>
      <c r="N393" s="21"/>
      <c r="O393" s="20"/>
      <c r="P393" s="20"/>
      <c r="Q393" s="20"/>
      <c r="R393" s="18"/>
    </row>
    <row r="394" spans="3:18" ht="12.75">
      <c r="C394" s="21"/>
      <c r="D394" s="21"/>
      <c r="E394" s="21"/>
      <c r="F394" s="208"/>
      <c r="G394" s="21"/>
      <c r="H394" s="21"/>
      <c r="I394" s="21"/>
      <c r="J394" s="21"/>
      <c r="K394" s="21"/>
      <c r="L394" s="21"/>
      <c r="M394" s="21"/>
      <c r="N394" s="21"/>
      <c r="O394" s="20"/>
      <c r="P394" s="20"/>
      <c r="Q394" s="20"/>
      <c r="R394" s="18"/>
    </row>
    <row r="395" spans="3:18" ht="12.75">
      <c r="C395" s="21"/>
      <c r="D395" s="21"/>
      <c r="E395" s="21"/>
      <c r="F395" s="208"/>
      <c r="G395" s="21"/>
      <c r="H395" s="21"/>
      <c r="I395" s="21"/>
      <c r="J395" s="21"/>
      <c r="K395" s="21"/>
      <c r="L395" s="21"/>
      <c r="M395" s="21"/>
      <c r="N395" s="21"/>
      <c r="O395" s="20"/>
      <c r="P395" s="20"/>
      <c r="Q395" s="20"/>
      <c r="R395" s="18"/>
    </row>
    <row r="396" spans="3:18" ht="12.75">
      <c r="C396" s="21"/>
      <c r="D396" s="21"/>
      <c r="E396" s="21"/>
      <c r="F396" s="208"/>
      <c r="G396" s="21"/>
      <c r="H396" s="21"/>
      <c r="I396" s="21"/>
      <c r="J396" s="21"/>
      <c r="K396" s="21"/>
      <c r="L396" s="21"/>
      <c r="M396" s="21"/>
      <c r="N396" s="21"/>
      <c r="O396" s="20"/>
      <c r="P396" s="20"/>
      <c r="Q396" s="20"/>
      <c r="R396" s="18"/>
    </row>
    <row r="397" spans="3:18" ht="12.75">
      <c r="C397" s="21"/>
      <c r="D397" s="21"/>
      <c r="E397" s="21"/>
      <c r="F397" s="208"/>
      <c r="G397" s="21"/>
      <c r="H397" s="21"/>
      <c r="I397" s="21"/>
      <c r="J397" s="21"/>
      <c r="K397" s="21"/>
      <c r="L397" s="21"/>
      <c r="M397" s="21"/>
      <c r="N397" s="21"/>
      <c r="O397" s="20"/>
      <c r="P397" s="20"/>
      <c r="Q397" s="20"/>
      <c r="R397" s="18"/>
    </row>
    <row r="398" spans="3:18" ht="12.75">
      <c r="C398" s="21"/>
      <c r="D398" s="21"/>
      <c r="E398" s="21"/>
      <c r="F398" s="208"/>
      <c r="G398" s="21"/>
      <c r="H398" s="21"/>
      <c r="I398" s="21"/>
      <c r="J398" s="21"/>
      <c r="K398" s="21"/>
      <c r="L398" s="21"/>
      <c r="M398" s="21"/>
      <c r="N398" s="21"/>
      <c r="O398" s="20"/>
      <c r="P398" s="20"/>
      <c r="Q398" s="20"/>
      <c r="R398" s="18"/>
    </row>
    <row r="399" spans="3:18" ht="12.75">
      <c r="C399" s="21"/>
      <c r="D399" s="21"/>
      <c r="E399" s="21"/>
      <c r="F399" s="208"/>
      <c r="G399" s="21"/>
      <c r="H399" s="21"/>
      <c r="I399" s="21"/>
      <c r="J399" s="21"/>
      <c r="K399" s="21"/>
      <c r="L399" s="21"/>
      <c r="M399" s="21"/>
      <c r="N399" s="21"/>
      <c r="O399" s="20"/>
      <c r="P399" s="20"/>
      <c r="Q399" s="20"/>
      <c r="R399" s="18"/>
    </row>
    <row r="400" spans="3:18" ht="12.75">
      <c r="C400" s="21"/>
      <c r="D400" s="21"/>
      <c r="E400" s="21"/>
      <c r="F400" s="208"/>
      <c r="G400" s="21"/>
      <c r="H400" s="21"/>
      <c r="I400" s="21"/>
      <c r="J400" s="21"/>
      <c r="K400" s="21"/>
      <c r="L400" s="21"/>
      <c r="M400" s="21"/>
      <c r="N400" s="21"/>
      <c r="O400" s="20"/>
      <c r="P400" s="20"/>
      <c r="Q400" s="20"/>
      <c r="R400" s="18"/>
    </row>
    <row r="401" spans="3:18" ht="12.75">
      <c r="C401" s="21"/>
      <c r="D401" s="21"/>
      <c r="E401" s="21"/>
      <c r="F401" s="208"/>
      <c r="G401" s="21"/>
      <c r="H401" s="21"/>
      <c r="I401" s="21"/>
      <c r="J401" s="21"/>
      <c r="K401" s="21"/>
      <c r="L401" s="21"/>
      <c r="M401" s="21"/>
      <c r="N401" s="21"/>
      <c r="O401" s="20"/>
      <c r="P401" s="20"/>
      <c r="Q401" s="20"/>
      <c r="R401" s="18"/>
    </row>
    <row r="402" spans="3:18" ht="12.75">
      <c r="C402" s="21"/>
      <c r="D402" s="21"/>
      <c r="E402" s="21"/>
      <c r="F402" s="208"/>
      <c r="G402" s="21"/>
      <c r="H402" s="21"/>
      <c r="I402" s="21"/>
      <c r="J402" s="21"/>
      <c r="K402" s="21"/>
      <c r="L402" s="21"/>
      <c r="M402" s="21"/>
      <c r="N402" s="21"/>
      <c r="O402" s="20"/>
      <c r="P402" s="20"/>
      <c r="Q402" s="20"/>
      <c r="R402" s="18"/>
    </row>
    <row r="403" spans="3:18" ht="12.75">
      <c r="C403" s="21"/>
      <c r="D403" s="21"/>
      <c r="E403" s="21"/>
      <c r="F403" s="208"/>
      <c r="G403" s="21"/>
      <c r="H403" s="21"/>
      <c r="I403" s="21"/>
      <c r="J403" s="21"/>
      <c r="K403" s="21"/>
      <c r="L403" s="21"/>
      <c r="M403" s="21"/>
      <c r="N403" s="21"/>
      <c r="O403" s="20"/>
      <c r="P403" s="20"/>
      <c r="Q403" s="20"/>
      <c r="R403" s="18"/>
    </row>
    <row r="404" spans="3:18" ht="12.75">
      <c r="C404" s="21"/>
      <c r="D404" s="21"/>
      <c r="E404" s="21"/>
      <c r="F404" s="208"/>
      <c r="G404" s="21"/>
      <c r="H404" s="21"/>
      <c r="I404" s="21"/>
      <c r="J404" s="21"/>
      <c r="K404" s="21"/>
      <c r="L404" s="21"/>
      <c r="M404" s="21"/>
      <c r="N404" s="21"/>
      <c r="O404" s="20"/>
      <c r="P404" s="20"/>
      <c r="Q404" s="20"/>
      <c r="R404" s="18"/>
    </row>
    <row r="405" spans="3:18" ht="12.75">
      <c r="C405" s="21"/>
      <c r="D405" s="21"/>
      <c r="E405" s="21"/>
      <c r="F405" s="208"/>
      <c r="G405" s="21"/>
      <c r="H405" s="21"/>
      <c r="I405" s="21"/>
      <c r="J405" s="21"/>
      <c r="K405" s="21"/>
      <c r="L405" s="21"/>
      <c r="M405" s="21"/>
      <c r="N405" s="21"/>
      <c r="O405" s="20"/>
      <c r="P405" s="20"/>
      <c r="Q405" s="20"/>
      <c r="R405" s="18"/>
    </row>
    <row r="406" spans="3:18" ht="12.75">
      <c r="C406" s="21"/>
      <c r="D406" s="21"/>
      <c r="E406" s="21"/>
      <c r="F406" s="208"/>
      <c r="G406" s="21"/>
      <c r="H406" s="21"/>
      <c r="I406" s="21"/>
      <c r="J406" s="21"/>
      <c r="K406" s="21"/>
      <c r="L406" s="21"/>
      <c r="M406" s="21"/>
      <c r="N406" s="21"/>
      <c r="O406" s="20"/>
      <c r="P406" s="20"/>
      <c r="Q406" s="20"/>
      <c r="R406" s="18"/>
    </row>
    <row r="407" spans="3:18" ht="12.75">
      <c r="C407" s="21"/>
      <c r="D407" s="21"/>
      <c r="E407" s="21"/>
      <c r="F407" s="208"/>
      <c r="G407" s="21"/>
      <c r="H407" s="21"/>
      <c r="I407" s="21"/>
      <c r="J407" s="21"/>
      <c r="K407" s="21"/>
      <c r="L407" s="21"/>
      <c r="M407" s="21"/>
      <c r="N407" s="21"/>
      <c r="O407" s="20"/>
      <c r="P407" s="20"/>
      <c r="Q407" s="20"/>
      <c r="R407" s="18"/>
    </row>
    <row r="408" spans="3:18" ht="12.75">
      <c r="C408" s="21"/>
      <c r="D408" s="21"/>
      <c r="E408" s="21"/>
      <c r="F408" s="208"/>
      <c r="G408" s="21"/>
      <c r="H408" s="21"/>
      <c r="I408" s="21"/>
      <c r="J408" s="21"/>
      <c r="K408" s="21"/>
      <c r="L408" s="21"/>
      <c r="M408" s="21"/>
      <c r="N408" s="21"/>
      <c r="O408" s="20"/>
      <c r="P408" s="20"/>
      <c r="Q408" s="20"/>
      <c r="R408" s="18"/>
    </row>
    <row r="409" spans="3:18" ht="12.75">
      <c r="C409" s="21"/>
      <c r="D409" s="21"/>
      <c r="E409" s="21"/>
      <c r="F409" s="208"/>
      <c r="G409" s="21"/>
      <c r="H409" s="21"/>
      <c r="I409" s="21"/>
      <c r="J409" s="21"/>
      <c r="K409" s="21"/>
      <c r="L409" s="21"/>
      <c r="M409" s="21"/>
      <c r="N409" s="21"/>
      <c r="O409" s="20"/>
      <c r="P409" s="20"/>
      <c r="Q409" s="20"/>
      <c r="R409" s="18"/>
    </row>
    <row r="410" spans="3:18" ht="12.75">
      <c r="C410" s="21"/>
      <c r="D410" s="21"/>
      <c r="E410" s="21"/>
      <c r="F410" s="208"/>
      <c r="G410" s="21"/>
      <c r="H410" s="21"/>
      <c r="I410" s="21"/>
      <c r="J410" s="21"/>
      <c r="K410" s="21"/>
      <c r="L410" s="21"/>
      <c r="M410" s="21"/>
      <c r="N410" s="21"/>
      <c r="O410" s="20"/>
      <c r="P410" s="20"/>
      <c r="Q410" s="20"/>
      <c r="R410" s="18"/>
    </row>
    <row r="411" spans="3:18" ht="12.75">
      <c r="C411" s="21"/>
      <c r="D411" s="21"/>
      <c r="E411" s="21"/>
      <c r="F411" s="208"/>
      <c r="G411" s="21"/>
      <c r="H411" s="21"/>
      <c r="I411" s="21"/>
      <c r="J411" s="21"/>
      <c r="K411" s="21"/>
      <c r="L411" s="21"/>
      <c r="M411" s="21"/>
      <c r="N411" s="21"/>
      <c r="O411" s="20"/>
      <c r="P411" s="20"/>
      <c r="Q411" s="20"/>
      <c r="R411" s="18"/>
    </row>
    <row r="412" spans="3:18" ht="12.75">
      <c r="C412" s="21"/>
      <c r="D412" s="21"/>
      <c r="E412" s="21"/>
      <c r="F412" s="208"/>
      <c r="G412" s="21"/>
      <c r="H412" s="21"/>
      <c r="I412" s="21"/>
      <c r="J412" s="21"/>
      <c r="K412" s="21"/>
      <c r="L412" s="21"/>
      <c r="M412" s="21"/>
      <c r="N412" s="21"/>
      <c r="O412" s="20"/>
      <c r="P412" s="20"/>
      <c r="Q412" s="20"/>
      <c r="R412" s="18"/>
    </row>
    <row r="413" spans="3:18" ht="12.75">
      <c r="C413" s="21"/>
      <c r="D413" s="21"/>
      <c r="E413" s="21"/>
      <c r="F413" s="208"/>
      <c r="G413" s="21"/>
      <c r="H413" s="21"/>
      <c r="I413" s="21"/>
      <c r="J413" s="21"/>
      <c r="K413" s="21"/>
      <c r="L413" s="21"/>
      <c r="M413" s="21"/>
      <c r="N413" s="21"/>
      <c r="O413" s="20"/>
      <c r="P413" s="20"/>
      <c r="Q413" s="20"/>
      <c r="R413" s="18"/>
    </row>
    <row r="414" spans="3:18" ht="12.75">
      <c r="C414" s="21"/>
      <c r="D414" s="21"/>
      <c r="E414" s="21"/>
      <c r="F414" s="208"/>
      <c r="G414" s="21"/>
      <c r="H414" s="21"/>
      <c r="I414" s="21"/>
      <c r="J414" s="21"/>
      <c r="K414" s="21"/>
      <c r="L414" s="21"/>
      <c r="M414" s="21"/>
      <c r="N414" s="21"/>
      <c r="O414" s="20"/>
      <c r="P414" s="20"/>
      <c r="Q414" s="20"/>
      <c r="R414" s="18"/>
    </row>
    <row r="415" spans="3:18" ht="12.75">
      <c r="C415" s="21"/>
      <c r="D415" s="21"/>
      <c r="E415" s="21"/>
      <c r="F415" s="208"/>
      <c r="G415" s="21"/>
      <c r="H415" s="21"/>
      <c r="I415" s="21"/>
      <c r="J415" s="21"/>
      <c r="K415" s="21"/>
      <c r="L415" s="21"/>
      <c r="M415" s="21"/>
      <c r="N415" s="21"/>
      <c r="O415" s="20"/>
      <c r="P415" s="20"/>
      <c r="Q415" s="20"/>
      <c r="R415" s="18"/>
    </row>
    <row r="416" spans="3:18" ht="12.75">
      <c r="C416" s="21"/>
      <c r="D416" s="21"/>
      <c r="E416" s="21"/>
      <c r="F416" s="208"/>
      <c r="G416" s="21"/>
      <c r="H416" s="21"/>
      <c r="I416" s="21"/>
      <c r="J416" s="21"/>
      <c r="K416" s="21"/>
      <c r="L416" s="21"/>
      <c r="M416" s="21"/>
      <c r="N416" s="21"/>
      <c r="O416" s="20"/>
      <c r="P416" s="20"/>
      <c r="Q416" s="20"/>
      <c r="R416" s="18"/>
    </row>
    <row r="417" spans="3:18" ht="12.75">
      <c r="C417" s="21"/>
      <c r="D417" s="21"/>
      <c r="E417" s="21"/>
      <c r="F417" s="208"/>
      <c r="G417" s="21"/>
      <c r="H417" s="21"/>
      <c r="I417" s="21"/>
      <c r="J417" s="21"/>
      <c r="K417" s="21"/>
      <c r="L417" s="21"/>
      <c r="M417" s="21"/>
      <c r="N417" s="21"/>
      <c r="O417" s="20"/>
      <c r="P417" s="20"/>
      <c r="Q417" s="20"/>
      <c r="R417" s="18"/>
    </row>
    <row r="418" spans="3:18" ht="12.75">
      <c r="C418" s="21"/>
      <c r="D418" s="21"/>
      <c r="E418" s="21"/>
      <c r="F418" s="208"/>
      <c r="G418" s="21"/>
      <c r="H418" s="21"/>
      <c r="I418" s="21"/>
      <c r="J418" s="21"/>
      <c r="K418" s="21"/>
      <c r="L418" s="21"/>
      <c r="M418" s="21"/>
      <c r="N418" s="21"/>
      <c r="O418" s="20"/>
      <c r="P418" s="20"/>
      <c r="Q418" s="20"/>
      <c r="R418" s="18"/>
    </row>
    <row r="419" spans="3:18" ht="12.75">
      <c r="C419" s="21"/>
      <c r="D419" s="21"/>
      <c r="E419" s="21"/>
      <c r="F419" s="208"/>
      <c r="G419" s="21"/>
      <c r="H419" s="21"/>
      <c r="I419" s="21"/>
      <c r="J419" s="21"/>
      <c r="K419" s="21"/>
      <c r="L419" s="21"/>
      <c r="M419" s="21"/>
      <c r="N419" s="21"/>
      <c r="O419" s="20"/>
      <c r="P419" s="20"/>
      <c r="Q419" s="20"/>
      <c r="R419" s="18"/>
    </row>
    <row r="420" spans="3:18" ht="12.75">
      <c r="C420" s="21"/>
      <c r="D420" s="21"/>
      <c r="E420" s="21"/>
      <c r="F420" s="208"/>
      <c r="G420" s="21"/>
      <c r="H420" s="21"/>
      <c r="I420" s="21"/>
      <c r="J420" s="21"/>
      <c r="K420" s="21"/>
      <c r="L420" s="21"/>
      <c r="M420" s="21"/>
      <c r="N420" s="21"/>
      <c r="O420" s="20"/>
      <c r="P420" s="20"/>
      <c r="Q420" s="20"/>
      <c r="R420" s="18"/>
    </row>
    <row r="421" spans="3:18" ht="12.75">
      <c r="C421" s="21"/>
      <c r="D421" s="21"/>
      <c r="E421" s="21"/>
      <c r="F421" s="208"/>
      <c r="G421" s="21"/>
      <c r="H421" s="21"/>
      <c r="I421" s="21"/>
      <c r="J421" s="21"/>
      <c r="K421" s="21"/>
      <c r="L421" s="21"/>
      <c r="M421" s="21"/>
      <c r="N421" s="21"/>
      <c r="O421" s="20"/>
      <c r="P421" s="20"/>
      <c r="Q421" s="20"/>
      <c r="R421" s="18"/>
    </row>
    <row r="422" spans="3:18" ht="12.75">
      <c r="C422" s="21"/>
      <c r="D422" s="21"/>
      <c r="E422" s="21"/>
      <c r="F422" s="208"/>
      <c r="G422" s="21"/>
      <c r="H422" s="21"/>
      <c r="I422" s="21"/>
      <c r="J422" s="21"/>
      <c r="K422" s="21"/>
      <c r="L422" s="21"/>
      <c r="M422" s="21"/>
      <c r="N422" s="21"/>
      <c r="O422" s="20"/>
      <c r="P422" s="20"/>
      <c r="Q422" s="20"/>
      <c r="R422" s="18"/>
    </row>
    <row r="423" spans="3:18" ht="12.75">
      <c r="C423" s="21"/>
      <c r="D423" s="21"/>
      <c r="E423" s="21"/>
      <c r="F423" s="208"/>
      <c r="G423" s="21"/>
      <c r="H423" s="21"/>
      <c r="I423" s="21"/>
      <c r="J423" s="21"/>
      <c r="K423" s="21"/>
      <c r="L423" s="21"/>
      <c r="M423" s="21"/>
      <c r="N423" s="21"/>
      <c r="O423" s="20"/>
      <c r="P423" s="20"/>
      <c r="Q423" s="20"/>
      <c r="R423" s="18"/>
    </row>
    <row r="424" spans="3:18" ht="12.75">
      <c r="C424" s="21"/>
      <c r="D424" s="21"/>
      <c r="E424" s="21"/>
      <c r="F424" s="208"/>
      <c r="G424" s="21"/>
      <c r="H424" s="21"/>
      <c r="I424" s="21"/>
      <c r="J424" s="21"/>
      <c r="K424" s="21"/>
      <c r="L424" s="21"/>
      <c r="M424" s="21"/>
      <c r="N424" s="21"/>
      <c r="O424" s="20"/>
      <c r="P424" s="20"/>
      <c r="Q424" s="20"/>
      <c r="R424" s="18"/>
    </row>
    <row r="425" spans="3:18" ht="12.75">
      <c r="C425" s="21"/>
      <c r="D425" s="21"/>
      <c r="E425" s="21"/>
      <c r="F425" s="208"/>
      <c r="G425" s="21"/>
      <c r="H425" s="21"/>
      <c r="I425" s="21"/>
      <c r="J425" s="21"/>
      <c r="K425" s="21"/>
      <c r="L425" s="21"/>
      <c r="M425" s="21"/>
      <c r="N425" s="21"/>
      <c r="O425" s="20"/>
      <c r="P425" s="20"/>
      <c r="Q425" s="20"/>
      <c r="R425" s="18"/>
    </row>
    <row r="426" spans="3:18" ht="12.75">
      <c r="C426" s="21"/>
      <c r="D426" s="21"/>
      <c r="E426" s="21"/>
      <c r="F426" s="208"/>
      <c r="G426" s="21"/>
      <c r="H426" s="21"/>
      <c r="I426" s="21"/>
      <c r="J426" s="21"/>
      <c r="K426" s="21"/>
      <c r="L426" s="21"/>
      <c r="M426" s="21"/>
      <c r="N426" s="21"/>
      <c r="O426" s="20"/>
      <c r="P426" s="20"/>
      <c r="Q426" s="20"/>
      <c r="R426" s="18"/>
    </row>
    <row r="427" spans="3:18" ht="12.75">
      <c r="C427" s="21"/>
      <c r="D427" s="21"/>
      <c r="E427" s="21"/>
      <c r="F427" s="208"/>
      <c r="G427" s="21"/>
      <c r="H427" s="21"/>
      <c r="I427" s="21"/>
      <c r="J427" s="21"/>
      <c r="K427" s="21"/>
      <c r="L427" s="21"/>
      <c r="M427" s="21"/>
      <c r="N427" s="21"/>
      <c r="O427" s="20"/>
      <c r="P427" s="20"/>
      <c r="Q427" s="20"/>
      <c r="R427" s="18"/>
    </row>
    <row r="428" spans="3:18" ht="12.75">
      <c r="C428" s="21"/>
      <c r="D428" s="21"/>
      <c r="E428" s="21"/>
      <c r="F428" s="208"/>
      <c r="G428" s="21"/>
      <c r="H428" s="21"/>
      <c r="I428" s="21"/>
      <c r="J428" s="21"/>
      <c r="K428" s="21"/>
      <c r="L428" s="21"/>
      <c r="M428" s="21"/>
      <c r="N428" s="21"/>
      <c r="O428" s="20"/>
      <c r="P428" s="20"/>
      <c r="Q428" s="20"/>
      <c r="R428" s="18"/>
    </row>
    <row r="429" spans="3:18" ht="12.75">
      <c r="C429" s="21"/>
      <c r="D429" s="21"/>
      <c r="E429" s="21"/>
      <c r="F429" s="208"/>
      <c r="G429" s="21"/>
      <c r="H429" s="21"/>
      <c r="I429" s="21"/>
      <c r="J429" s="21"/>
      <c r="K429" s="21"/>
      <c r="L429" s="21"/>
      <c r="M429" s="21"/>
      <c r="N429" s="21"/>
      <c r="O429" s="20"/>
      <c r="P429" s="20"/>
      <c r="Q429" s="20"/>
      <c r="R429" s="18"/>
    </row>
    <row r="430" spans="3:18" ht="12.75">
      <c r="C430" s="21"/>
      <c r="D430" s="21"/>
      <c r="E430" s="21"/>
      <c r="F430" s="208"/>
      <c r="G430" s="21"/>
      <c r="H430" s="21"/>
      <c r="I430" s="21"/>
      <c r="J430" s="21"/>
      <c r="K430" s="21"/>
      <c r="L430" s="21"/>
      <c r="M430" s="21"/>
      <c r="N430" s="21"/>
      <c r="O430" s="20"/>
      <c r="P430" s="20"/>
      <c r="Q430" s="20"/>
      <c r="R430" s="18"/>
    </row>
    <row r="431" spans="3:18" ht="12.75">
      <c r="C431" s="21"/>
      <c r="D431" s="21"/>
      <c r="E431" s="21"/>
      <c r="F431" s="208"/>
      <c r="G431" s="21"/>
      <c r="H431" s="21"/>
      <c r="I431" s="21"/>
      <c r="J431" s="21"/>
      <c r="K431" s="21"/>
      <c r="L431" s="21"/>
      <c r="M431" s="21"/>
      <c r="N431" s="21"/>
      <c r="O431" s="20"/>
      <c r="P431" s="20"/>
      <c r="Q431" s="20"/>
      <c r="R431" s="18"/>
    </row>
    <row r="432" spans="3:18" ht="12.75">
      <c r="C432" s="21"/>
      <c r="D432" s="21"/>
      <c r="E432" s="21"/>
      <c r="F432" s="208"/>
      <c r="G432" s="21"/>
      <c r="H432" s="21"/>
      <c r="I432" s="21"/>
      <c r="J432" s="21"/>
      <c r="K432" s="21"/>
      <c r="L432" s="21"/>
      <c r="M432" s="21"/>
      <c r="N432" s="21"/>
      <c r="O432" s="20"/>
      <c r="P432" s="20"/>
      <c r="Q432" s="20"/>
      <c r="R432" s="18"/>
    </row>
    <row r="433" spans="3:18" ht="12.75">
      <c r="C433" s="21"/>
      <c r="D433" s="21"/>
      <c r="E433" s="21"/>
      <c r="F433" s="208"/>
      <c r="G433" s="21"/>
      <c r="H433" s="21"/>
      <c r="I433" s="21"/>
      <c r="J433" s="21"/>
      <c r="K433" s="21"/>
      <c r="L433" s="21"/>
      <c r="M433" s="21"/>
      <c r="N433" s="21"/>
      <c r="O433" s="20"/>
      <c r="P433" s="20"/>
      <c r="Q433" s="20"/>
      <c r="R433" s="18"/>
    </row>
    <row r="434" spans="3:18" ht="12.75">
      <c r="C434" s="21"/>
      <c r="D434" s="21"/>
      <c r="E434" s="21"/>
      <c r="F434" s="208"/>
      <c r="G434" s="21"/>
      <c r="H434" s="21"/>
      <c r="I434" s="21"/>
      <c r="J434" s="21"/>
      <c r="K434" s="21"/>
      <c r="L434" s="21"/>
      <c r="M434" s="21"/>
      <c r="N434" s="21"/>
      <c r="O434" s="20"/>
      <c r="P434" s="20"/>
      <c r="Q434" s="20"/>
      <c r="R434" s="18"/>
    </row>
    <row r="435" spans="3:18" ht="12.75">
      <c r="C435" s="21"/>
      <c r="D435" s="21"/>
      <c r="E435" s="21"/>
      <c r="F435" s="208"/>
      <c r="G435" s="21"/>
      <c r="H435" s="21"/>
      <c r="I435" s="21"/>
      <c r="J435" s="21"/>
      <c r="K435" s="21"/>
      <c r="L435" s="21"/>
      <c r="M435" s="21"/>
      <c r="N435" s="21"/>
      <c r="O435" s="20"/>
      <c r="P435" s="20"/>
      <c r="Q435" s="20"/>
      <c r="R435" s="18"/>
    </row>
    <row r="436" spans="3:18" ht="12.75">
      <c r="C436" s="21"/>
      <c r="D436" s="21"/>
      <c r="E436" s="21"/>
      <c r="F436" s="208"/>
      <c r="G436" s="21"/>
      <c r="H436" s="21"/>
      <c r="I436" s="21"/>
      <c r="J436" s="21"/>
      <c r="K436" s="21"/>
      <c r="L436" s="21"/>
      <c r="M436" s="21"/>
      <c r="N436" s="21"/>
      <c r="O436" s="20"/>
      <c r="P436" s="20"/>
      <c r="Q436" s="20"/>
      <c r="R436" s="18"/>
    </row>
    <row r="437" spans="3:18" ht="12.75">
      <c r="C437" s="21"/>
      <c r="D437" s="21"/>
      <c r="E437" s="21"/>
      <c r="F437" s="208"/>
      <c r="G437" s="21"/>
      <c r="H437" s="21"/>
      <c r="I437" s="21"/>
      <c r="J437" s="21"/>
      <c r="K437" s="21"/>
      <c r="L437" s="21"/>
      <c r="M437" s="21"/>
      <c r="N437" s="21"/>
      <c r="O437" s="20"/>
      <c r="P437" s="20"/>
      <c r="Q437" s="20"/>
      <c r="R437" s="18"/>
    </row>
    <row r="438" spans="3:18" ht="12.75">
      <c r="C438" s="21"/>
      <c r="D438" s="21"/>
      <c r="E438" s="21"/>
      <c r="F438" s="208"/>
      <c r="G438" s="21"/>
      <c r="H438" s="21"/>
      <c r="I438" s="21"/>
      <c r="J438" s="21"/>
      <c r="K438" s="21"/>
      <c r="L438" s="21"/>
      <c r="M438" s="21"/>
      <c r="N438" s="21"/>
      <c r="O438" s="20"/>
      <c r="P438" s="20"/>
      <c r="Q438" s="20"/>
      <c r="R438" s="18"/>
    </row>
    <row r="439" spans="3:18" ht="12.75">
      <c r="C439" s="21"/>
      <c r="D439" s="21"/>
      <c r="E439" s="21"/>
      <c r="F439" s="208"/>
      <c r="G439" s="21"/>
      <c r="H439" s="21"/>
      <c r="I439" s="21"/>
      <c r="J439" s="21"/>
      <c r="K439" s="21"/>
      <c r="L439" s="21"/>
      <c r="M439" s="21"/>
      <c r="N439" s="21"/>
      <c r="O439" s="20"/>
      <c r="P439" s="20"/>
      <c r="Q439" s="20"/>
      <c r="R439" s="18"/>
    </row>
    <row r="440" spans="3:18" ht="12.75">
      <c r="C440" s="21"/>
      <c r="D440" s="21"/>
      <c r="E440" s="21"/>
      <c r="F440" s="208"/>
      <c r="G440" s="21"/>
      <c r="H440" s="21"/>
      <c r="I440" s="21"/>
      <c r="J440" s="21"/>
      <c r="K440" s="21"/>
      <c r="L440" s="21"/>
      <c r="M440" s="21"/>
      <c r="N440" s="21"/>
      <c r="O440" s="20"/>
      <c r="P440" s="20"/>
      <c r="Q440" s="20"/>
      <c r="R440" s="18"/>
    </row>
    <row r="441" spans="3:18" ht="12.75">
      <c r="C441" s="21"/>
      <c r="D441" s="21"/>
      <c r="E441" s="21"/>
      <c r="F441" s="208"/>
      <c r="G441" s="21"/>
      <c r="H441" s="21"/>
      <c r="I441" s="21"/>
      <c r="J441" s="21"/>
      <c r="K441" s="21"/>
      <c r="L441" s="21"/>
      <c r="M441" s="21"/>
      <c r="N441" s="21"/>
      <c r="O441" s="20"/>
      <c r="P441" s="20"/>
      <c r="Q441" s="20"/>
      <c r="R441" s="18"/>
    </row>
    <row r="442" spans="3:18" ht="12.75">
      <c r="C442" s="21"/>
      <c r="D442" s="21"/>
      <c r="E442" s="21"/>
      <c r="F442" s="208"/>
      <c r="G442" s="21"/>
      <c r="H442" s="21"/>
      <c r="I442" s="21"/>
      <c r="J442" s="21"/>
      <c r="K442" s="21"/>
      <c r="L442" s="21"/>
      <c r="M442" s="21"/>
      <c r="N442" s="21"/>
      <c r="O442" s="20"/>
      <c r="P442" s="20"/>
      <c r="Q442" s="20"/>
      <c r="R442" s="18"/>
    </row>
    <row r="443" spans="3:18" ht="12.75">
      <c r="C443" s="21"/>
      <c r="D443" s="21"/>
      <c r="E443" s="21"/>
      <c r="F443" s="208"/>
      <c r="G443" s="21"/>
      <c r="H443" s="21"/>
      <c r="I443" s="21"/>
      <c r="J443" s="21"/>
      <c r="K443" s="21"/>
      <c r="L443" s="21"/>
      <c r="M443" s="21"/>
      <c r="N443" s="21"/>
      <c r="O443" s="20"/>
      <c r="P443" s="20"/>
      <c r="Q443" s="20"/>
      <c r="R443" s="18"/>
    </row>
    <row r="444" spans="3:18" ht="12.75">
      <c r="C444" s="21"/>
      <c r="D444" s="21"/>
      <c r="E444" s="21"/>
      <c r="F444" s="208"/>
      <c r="G444" s="21"/>
      <c r="H444" s="21"/>
      <c r="I444" s="21"/>
      <c r="J444" s="21"/>
      <c r="K444" s="21"/>
      <c r="L444" s="21"/>
      <c r="M444" s="21"/>
      <c r="N444" s="21"/>
      <c r="O444" s="20"/>
      <c r="P444" s="20"/>
      <c r="Q444" s="20"/>
      <c r="R444" s="18"/>
    </row>
    <row r="445" spans="3:18" ht="12.75">
      <c r="C445" s="21"/>
      <c r="D445" s="21"/>
      <c r="E445" s="21"/>
      <c r="F445" s="208"/>
      <c r="G445" s="21"/>
      <c r="H445" s="21"/>
      <c r="I445" s="21"/>
      <c r="J445" s="21"/>
      <c r="K445" s="21"/>
      <c r="L445" s="21"/>
      <c r="M445" s="21"/>
      <c r="N445" s="21"/>
      <c r="O445" s="20"/>
      <c r="P445" s="20"/>
      <c r="Q445" s="20"/>
      <c r="R445" s="18"/>
    </row>
    <row r="446" spans="3:18" ht="12.75">
      <c r="C446" s="21"/>
      <c r="D446" s="21"/>
      <c r="E446" s="21"/>
      <c r="F446" s="208"/>
      <c r="G446" s="21"/>
      <c r="H446" s="21"/>
      <c r="I446" s="21"/>
      <c r="J446" s="21"/>
      <c r="K446" s="21"/>
      <c r="L446" s="21"/>
      <c r="M446" s="21"/>
      <c r="N446" s="21"/>
      <c r="O446" s="20"/>
      <c r="P446" s="20"/>
      <c r="Q446" s="20"/>
      <c r="R446" s="18"/>
    </row>
    <row r="447" spans="3:18" ht="12.75">
      <c r="C447" s="21"/>
      <c r="D447" s="21"/>
      <c r="E447" s="21"/>
      <c r="F447" s="208"/>
      <c r="G447" s="21"/>
      <c r="H447" s="21"/>
      <c r="I447" s="21"/>
      <c r="J447" s="21"/>
      <c r="K447" s="21"/>
      <c r="L447" s="21"/>
      <c r="M447" s="21"/>
      <c r="N447" s="21"/>
      <c r="O447" s="20"/>
      <c r="P447" s="20"/>
      <c r="Q447" s="20"/>
      <c r="R447" s="18"/>
    </row>
    <row r="448" spans="3:18" ht="12.75">
      <c r="C448" s="21"/>
      <c r="D448" s="21"/>
      <c r="E448" s="21"/>
      <c r="F448" s="208"/>
      <c r="G448" s="21"/>
      <c r="H448" s="21"/>
      <c r="I448" s="21"/>
      <c r="J448" s="21"/>
      <c r="K448" s="21"/>
      <c r="L448" s="21"/>
      <c r="M448" s="21"/>
      <c r="N448" s="21"/>
      <c r="O448" s="20"/>
      <c r="P448" s="20"/>
      <c r="Q448" s="20"/>
      <c r="R448" s="18"/>
    </row>
    <row r="449" spans="3:18" ht="12.75">
      <c r="C449" s="21"/>
      <c r="D449" s="21"/>
      <c r="E449" s="21"/>
      <c r="F449" s="208"/>
      <c r="G449" s="21"/>
      <c r="H449" s="21"/>
      <c r="I449" s="21"/>
      <c r="J449" s="21"/>
      <c r="K449" s="21"/>
      <c r="L449" s="21"/>
      <c r="M449" s="21"/>
      <c r="N449" s="21"/>
      <c r="O449" s="20"/>
      <c r="P449" s="20"/>
      <c r="Q449" s="20"/>
      <c r="R449" s="18"/>
    </row>
    <row r="450" spans="3:18" ht="12.75">
      <c r="C450" s="21"/>
      <c r="D450" s="21"/>
      <c r="E450" s="21"/>
      <c r="F450" s="208"/>
      <c r="G450" s="21"/>
      <c r="H450" s="21"/>
      <c r="I450" s="21"/>
      <c r="J450" s="21"/>
      <c r="K450" s="21"/>
      <c r="L450" s="21"/>
      <c r="M450" s="21"/>
      <c r="N450" s="21"/>
      <c r="O450" s="20"/>
      <c r="P450" s="20"/>
      <c r="Q450" s="20"/>
      <c r="R450" s="18"/>
    </row>
    <row r="451" spans="3:18" ht="12.75">
      <c r="C451" s="21"/>
      <c r="D451" s="21"/>
      <c r="E451" s="21"/>
      <c r="F451" s="208"/>
      <c r="G451" s="21"/>
      <c r="H451" s="21"/>
      <c r="I451" s="21"/>
      <c r="J451" s="21"/>
      <c r="K451" s="21"/>
      <c r="L451" s="21"/>
      <c r="M451" s="21"/>
      <c r="N451" s="21"/>
      <c r="O451" s="20"/>
      <c r="P451" s="20"/>
      <c r="Q451" s="20"/>
      <c r="R451" s="18"/>
    </row>
    <row r="452" spans="3:18" ht="12.75">
      <c r="C452" s="21"/>
      <c r="D452" s="21"/>
      <c r="E452" s="21"/>
      <c r="F452" s="208"/>
      <c r="G452" s="21"/>
      <c r="H452" s="21"/>
      <c r="I452" s="21"/>
      <c r="J452" s="21"/>
      <c r="K452" s="21"/>
      <c r="L452" s="21"/>
      <c r="M452" s="21"/>
      <c r="N452" s="21"/>
      <c r="O452" s="20"/>
      <c r="P452" s="20"/>
      <c r="Q452" s="20"/>
      <c r="R452" s="18"/>
    </row>
    <row r="453" spans="3:18" ht="12.75">
      <c r="C453" s="21"/>
      <c r="D453" s="21"/>
      <c r="E453" s="21"/>
      <c r="F453" s="208"/>
      <c r="G453" s="21"/>
      <c r="H453" s="21"/>
      <c r="I453" s="21"/>
      <c r="J453" s="21"/>
      <c r="K453" s="21"/>
      <c r="L453" s="21"/>
      <c r="M453" s="21"/>
      <c r="N453" s="21"/>
      <c r="O453" s="20"/>
      <c r="P453" s="20"/>
      <c r="Q453" s="20"/>
      <c r="R453" s="18"/>
    </row>
    <row r="454" spans="3:18" ht="12.75">
      <c r="C454" s="21"/>
      <c r="D454" s="21"/>
      <c r="E454" s="21"/>
      <c r="F454" s="208"/>
      <c r="G454" s="21"/>
      <c r="H454" s="21"/>
      <c r="I454" s="21"/>
      <c r="J454" s="21"/>
      <c r="K454" s="21"/>
      <c r="L454" s="21"/>
      <c r="M454" s="21"/>
      <c r="N454" s="21"/>
      <c r="O454" s="20"/>
      <c r="P454" s="20"/>
      <c r="Q454" s="20"/>
      <c r="R454" s="18"/>
    </row>
    <row r="455" spans="3:18" ht="12.75">
      <c r="C455" s="21"/>
      <c r="D455" s="21"/>
      <c r="E455" s="21"/>
      <c r="F455" s="208"/>
      <c r="G455" s="21"/>
      <c r="H455" s="21"/>
      <c r="I455" s="21"/>
      <c r="J455" s="21"/>
      <c r="K455" s="21"/>
      <c r="L455" s="21"/>
      <c r="M455" s="21"/>
      <c r="N455" s="21"/>
      <c r="O455" s="20"/>
      <c r="P455" s="20"/>
      <c r="Q455" s="20"/>
      <c r="R455" s="18"/>
    </row>
    <row r="456" spans="3:18" ht="12.75">
      <c r="C456" s="21"/>
      <c r="D456" s="21"/>
      <c r="E456" s="21"/>
      <c r="F456" s="208"/>
      <c r="G456" s="21"/>
      <c r="H456" s="21"/>
      <c r="I456" s="21"/>
      <c r="J456" s="21"/>
      <c r="K456" s="21"/>
      <c r="L456" s="21"/>
      <c r="M456" s="21"/>
      <c r="N456" s="21"/>
      <c r="O456" s="20"/>
      <c r="P456" s="20"/>
      <c r="Q456" s="20"/>
      <c r="R456" s="18"/>
    </row>
    <row r="457" spans="3:18" ht="12.75">
      <c r="C457" s="21"/>
      <c r="D457" s="21"/>
      <c r="E457" s="21"/>
      <c r="F457" s="208"/>
      <c r="G457" s="21"/>
      <c r="H457" s="21"/>
      <c r="I457" s="21"/>
      <c r="J457" s="21"/>
      <c r="K457" s="21"/>
      <c r="L457" s="21"/>
      <c r="M457" s="21"/>
      <c r="N457" s="21"/>
      <c r="O457" s="20"/>
      <c r="P457" s="20"/>
      <c r="Q457" s="20"/>
      <c r="R457" s="18"/>
    </row>
    <row r="458" spans="3:18" ht="12.75">
      <c r="C458" s="21"/>
      <c r="D458" s="21"/>
      <c r="E458" s="21"/>
      <c r="F458" s="208"/>
      <c r="G458" s="21"/>
      <c r="H458" s="21"/>
      <c r="I458" s="21"/>
      <c r="J458" s="21"/>
      <c r="K458" s="21"/>
      <c r="L458" s="21"/>
      <c r="M458" s="21"/>
      <c r="N458" s="21"/>
      <c r="O458" s="20"/>
      <c r="P458" s="20"/>
      <c r="Q458" s="20"/>
      <c r="R458" s="18"/>
    </row>
    <row r="459" spans="3:18" ht="12.75">
      <c r="C459" s="21"/>
      <c r="D459" s="21"/>
      <c r="E459" s="21"/>
      <c r="F459" s="208"/>
      <c r="G459" s="21"/>
      <c r="H459" s="21"/>
      <c r="I459" s="21"/>
      <c r="J459" s="21"/>
      <c r="K459" s="21"/>
      <c r="L459" s="21"/>
      <c r="M459" s="21"/>
      <c r="N459" s="21"/>
      <c r="O459" s="20"/>
      <c r="P459" s="20"/>
      <c r="Q459" s="20"/>
      <c r="R459" s="18"/>
    </row>
    <row r="460" spans="3:18" ht="12.75">
      <c r="C460" s="21"/>
      <c r="D460" s="21"/>
      <c r="E460" s="21"/>
      <c r="F460" s="208"/>
      <c r="G460" s="21"/>
      <c r="H460" s="21"/>
      <c r="I460" s="21"/>
      <c r="J460" s="21"/>
      <c r="K460" s="21"/>
      <c r="L460" s="21"/>
      <c r="M460" s="21"/>
      <c r="N460" s="21"/>
      <c r="O460" s="20"/>
      <c r="P460" s="20"/>
      <c r="Q460" s="20"/>
      <c r="R460" s="18"/>
    </row>
    <row r="461" spans="3:18" ht="12.75">
      <c r="C461" s="21"/>
      <c r="D461" s="21"/>
      <c r="E461" s="21"/>
      <c r="F461" s="208"/>
      <c r="G461" s="21"/>
      <c r="H461" s="21"/>
      <c r="I461" s="21"/>
      <c r="J461" s="21"/>
      <c r="K461" s="21"/>
      <c r="L461" s="21"/>
      <c r="M461" s="21"/>
      <c r="N461" s="21"/>
      <c r="O461" s="20"/>
      <c r="P461" s="20"/>
      <c r="Q461" s="20"/>
      <c r="R461" s="18"/>
    </row>
    <row r="462" spans="3:18" ht="12.75">
      <c r="C462" s="21"/>
      <c r="D462" s="21"/>
      <c r="E462" s="21"/>
      <c r="F462" s="208"/>
      <c r="G462" s="21"/>
      <c r="H462" s="21"/>
      <c r="I462" s="21"/>
      <c r="J462" s="21"/>
      <c r="K462" s="21"/>
      <c r="L462" s="21"/>
      <c r="M462" s="21"/>
      <c r="N462" s="21"/>
      <c r="O462" s="20"/>
      <c r="P462" s="20"/>
      <c r="Q462" s="20"/>
      <c r="R462" s="18"/>
    </row>
    <row r="463" spans="3:18" ht="12.75">
      <c r="C463" s="21"/>
      <c r="D463" s="21"/>
      <c r="E463" s="21"/>
      <c r="F463" s="208"/>
      <c r="G463" s="21"/>
      <c r="H463" s="21"/>
      <c r="I463" s="21"/>
      <c r="J463" s="21"/>
      <c r="K463" s="21"/>
      <c r="L463" s="21"/>
      <c r="M463" s="21"/>
      <c r="N463" s="21"/>
      <c r="O463" s="20"/>
      <c r="P463" s="20"/>
      <c r="Q463" s="20"/>
      <c r="R463" s="18"/>
    </row>
    <row r="464" spans="3:18" ht="12.75">
      <c r="C464" s="21"/>
      <c r="D464" s="21"/>
      <c r="E464" s="21"/>
      <c r="F464" s="208"/>
      <c r="G464" s="21"/>
      <c r="H464" s="21"/>
      <c r="I464" s="21"/>
      <c r="J464" s="21"/>
      <c r="K464" s="21"/>
      <c r="L464" s="21"/>
      <c r="M464" s="21"/>
      <c r="N464" s="21"/>
      <c r="O464" s="20"/>
      <c r="P464" s="20"/>
      <c r="Q464" s="20"/>
      <c r="R464" s="18"/>
    </row>
    <row r="465" spans="3:18" ht="12.75">
      <c r="C465" s="21"/>
      <c r="D465" s="21"/>
      <c r="E465" s="21"/>
      <c r="F465" s="208"/>
      <c r="G465" s="21"/>
      <c r="H465" s="21"/>
      <c r="I465" s="21"/>
      <c r="J465" s="21"/>
      <c r="K465" s="21"/>
      <c r="L465" s="21"/>
      <c r="M465" s="21"/>
      <c r="N465" s="21"/>
      <c r="O465" s="20"/>
      <c r="P465" s="20"/>
      <c r="Q465" s="20"/>
      <c r="R465" s="18"/>
    </row>
    <row r="466" spans="3:18" ht="12.75">
      <c r="C466" s="21"/>
      <c r="D466" s="21"/>
      <c r="E466" s="21"/>
      <c r="F466" s="208"/>
      <c r="G466" s="21"/>
      <c r="H466" s="21"/>
      <c r="I466" s="21"/>
      <c r="J466" s="21"/>
      <c r="K466" s="21"/>
      <c r="L466" s="21"/>
      <c r="M466" s="21"/>
      <c r="N466" s="21"/>
      <c r="O466" s="20"/>
      <c r="P466" s="20"/>
      <c r="Q466" s="20"/>
      <c r="R466" s="18"/>
    </row>
    <row r="467" spans="3:18" ht="12.75">
      <c r="C467" s="21"/>
      <c r="D467" s="21"/>
      <c r="E467" s="21"/>
      <c r="F467" s="208"/>
      <c r="G467" s="21"/>
      <c r="H467" s="21"/>
      <c r="I467" s="21"/>
      <c r="J467" s="21"/>
      <c r="K467" s="21"/>
      <c r="L467" s="21"/>
      <c r="M467" s="21"/>
      <c r="N467" s="21"/>
      <c r="O467" s="20"/>
      <c r="P467" s="20"/>
      <c r="Q467" s="20"/>
      <c r="R467" s="18"/>
    </row>
    <row r="468" spans="3:18" ht="12.75">
      <c r="C468" s="21"/>
      <c r="D468" s="21"/>
      <c r="E468" s="21"/>
      <c r="F468" s="208"/>
      <c r="G468" s="21"/>
      <c r="H468" s="21"/>
      <c r="I468" s="21"/>
      <c r="J468" s="21"/>
      <c r="K468" s="21"/>
      <c r="L468" s="21"/>
      <c r="M468" s="21"/>
      <c r="N468" s="21"/>
      <c r="O468" s="20"/>
      <c r="P468" s="20"/>
      <c r="Q468" s="20"/>
      <c r="R468" s="18"/>
    </row>
    <row r="469" spans="3:18" ht="12.75">
      <c r="C469" s="21"/>
      <c r="D469" s="21"/>
      <c r="E469" s="21"/>
      <c r="F469" s="208"/>
      <c r="G469" s="21"/>
      <c r="H469" s="21"/>
      <c r="I469" s="21"/>
      <c r="J469" s="21"/>
      <c r="K469" s="21"/>
      <c r="L469" s="21"/>
      <c r="M469" s="21"/>
      <c r="N469" s="21"/>
      <c r="O469" s="20"/>
      <c r="P469" s="20"/>
      <c r="Q469" s="20"/>
      <c r="R469" s="18"/>
    </row>
    <row r="470" spans="3:18" ht="12.75">
      <c r="C470" s="21"/>
      <c r="D470" s="21"/>
      <c r="E470" s="21"/>
      <c r="F470" s="208"/>
      <c r="G470" s="21"/>
      <c r="H470" s="21"/>
      <c r="I470" s="21"/>
      <c r="J470" s="21"/>
      <c r="K470" s="21"/>
      <c r="L470" s="21"/>
      <c r="M470" s="21"/>
      <c r="N470" s="21"/>
      <c r="O470" s="20"/>
      <c r="P470" s="20"/>
      <c r="Q470" s="20"/>
      <c r="R470" s="18"/>
    </row>
    <row r="471" spans="3:18" ht="12.75">
      <c r="C471" s="21"/>
      <c r="D471" s="21"/>
      <c r="E471" s="21"/>
      <c r="F471" s="208"/>
      <c r="G471" s="21"/>
      <c r="H471" s="21"/>
      <c r="I471" s="21"/>
      <c r="J471" s="21"/>
      <c r="K471" s="21"/>
      <c r="L471" s="21"/>
      <c r="M471" s="21"/>
      <c r="N471" s="21"/>
      <c r="O471" s="20"/>
      <c r="P471" s="20"/>
      <c r="Q471" s="20"/>
      <c r="R471" s="18"/>
    </row>
    <row r="472" spans="3:18" ht="12.75">
      <c r="C472" s="21"/>
      <c r="D472" s="21"/>
      <c r="E472" s="21"/>
      <c r="F472" s="208"/>
      <c r="G472" s="21"/>
      <c r="H472" s="21"/>
      <c r="I472" s="21"/>
      <c r="J472" s="21"/>
      <c r="K472" s="21"/>
      <c r="L472" s="21"/>
      <c r="M472" s="21"/>
      <c r="N472" s="21"/>
      <c r="O472" s="20"/>
      <c r="P472" s="20"/>
      <c r="Q472" s="20"/>
      <c r="R472" s="18"/>
    </row>
    <row r="473" spans="3:18" ht="12.75">
      <c r="C473" s="21"/>
      <c r="D473" s="21"/>
      <c r="E473" s="21"/>
      <c r="F473" s="208"/>
      <c r="G473" s="21"/>
      <c r="H473" s="21"/>
      <c r="I473" s="21"/>
      <c r="J473" s="21"/>
      <c r="K473" s="21"/>
      <c r="L473" s="21"/>
      <c r="M473" s="21"/>
      <c r="N473" s="21"/>
      <c r="O473" s="20"/>
      <c r="P473" s="20"/>
      <c r="Q473" s="20"/>
      <c r="R473" s="18"/>
    </row>
    <row r="474" spans="3:18" ht="12.75">
      <c r="C474" s="21"/>
      <c r="D474" s="21"/>
      <c r="E474" s="21"/>
      <c r="F474" s="208"/>
      <c r="G474" s="21"/>
      <c r="H474" s="21"/>
      <c r="I474" s="21"/>
      <c r="J474" s="21"/>
      <c r="K474" s="21"/>
      <c r="L474" s="21"/>
      <c r="M474" s="21"/>
      <c r="N474" s="21"/>
      <c r="O474" s="20"/>
      <c r="P474" s="20"/>
      <c r="Q474" s="20"/>
      <c r="R474" s="18"/>
    </row>
    <row r="475" spans="3:18" ht="12.75">
      <c r="C475" s="21"/>
      <c r="D475" s="21"/>
      <c r="E475" s="21"/>
      <c r="F475" s="208"/>
      <c r="G475" s="21"/>
      <c r="H475" s="21"/>
      <c r="I475" s="21"/>
      <c r="J475" s="21"/>
      <c r="K475" s="21"/>
      <c r="L475" s="21"/>
      <c r="M475" s="21"/>
      <c r="N475" s="21"/>
      <c r="O475" s="20"/>
      <c r="P475" s="20"/>
      <c r="Q475" s="20"/>
      <c r="R475" s="18"/>
    </row>
    <row r="476" spans="3:18" ht="12.75">
      <c r="C476" s="21"/>
      <c r="D476" s="21"/>
      <c r="E476" s="21"/>
      <c r="F476" s="208"/>
      <c r="G476" s="21"/>
      <c r="H476" s="21"/>
      <c r="I476" s="21"/>
      <c r="J476" s="21"/>
      <c r="K476" s="21"/>
      <c r="L476" s="21"/>
      <c r="M476" s="21"/>
      <c r="N476" s="21"/>
      <c r="O476" s="20"/>
      <c r="P476" s="20"/>
      <c r="Q476" s="20"/>
      <c r="R476" s="18"/>
    </row>
    <row r="477" spans="3:18" ht="12.75">
      <c r="C477" s="21"/>
      <c r="D477" s="21"/>
      <c r="E477" s="21"/>
      <c r="F477" s="208"/>
      <c r="G477" s="21"/>
      <c r="H477" s="21"/>
      <c r="I477" s="21"/>
      <c r="J477" s="21"/>
      <c r="K477" s="21"/>
      <c r="L477" s="21"/>
      <c r="M477" s="21"/>
      <c r="N477" s="21"/>
      <c r="O477" s="20"/>
      <c r="P477" s="20"/>
      <c r="Q477" s="20"/>
      <c r="R477" s="18"/>
    </row>
    <row r="478" spans="3:18" ht="12.75">
      <c r="C478" s="21"/>
      <c r="D478" s="21"/>
      <c r="E478" s="21"/>
      <c r="F478" s="208"/>
      <c r="G478" s="21"/>
      <c r="H478" s="21"/>
      <c r="I478" s="21"/>
      <c r="J478" s="21"/>
      <c r="K478" s="21"/>
      <c r="L478" s="21"/>
      <c r="M478" s="21"/>
      <c r="N478" s="21"/>
      <c r="O478" s="20"/>
      <c r="P478" s="20"/>
      <c r="Q478" s="20"/>
      <c r="R478" s="18"/>
    </row>
    <row r="479" spans="3:18" ht="12.75">
      <c r="C479" s="21"/>
      <c r="D479" s="21"/>
      <c r="E479" s="21"/>
      <c r="F479" s="208"/>
      <c r="G479" s="21"/>
      <c r="H479" s="21"/>
      <c r="I479" s="21"/>
      <c r="J479" s="21"/>
      <c r="K479" s="21"/>
      <c r="L479" s="21"/>
      <c r="M479" s="21"/>
      <c r="N479" s="21"/>
      <c r="O479" s="20"/>
      <c r="P479" s="20"/>
      <c r="Q479" s="20"/>
      <c r="R479" s="18"/>
    </row>
    <row r="480" spans="3:18" ht="12.75">
      <c r="C480" s="21"/>
      <c r="D480" s="21"/>
      <c r="E480" s="21"/>
      <c r="F480" s="208"/>
      <c r="G480" s="21"/>
      <c r="H480" s="21"/>
      <c r="I480" s="21"/>
      <c r="J480" s="21"/>
      <c r="K480" s="21"/>
      <c r="L480" s="21"/>
      <c r="M480" s="21"/>
      <c r="N480" s="21"/>
      <c r="O480" s="20"/>
      <c r="P480" s="20"/>
      <c r="Q480" s="20"/>
      <c r="R480" s="18"/>
    </row>
    <row r="481" spans="3:18" ht="12.75">
      <c r="C481" s="21"/>
      <c r="D481" s="21"/>
      <c r="E481" s="21"/>
      <c r="F481" s="208"/>
      <c r="G481" s="21"/>
      <c r="H481" s="21"/>
      <c r="I481" s="21"/>
      <c r="J481" s="21"/>
      <c r="K481" s="21"/>
      <c r="L481" s="21"/>
      <c r="M481" s="21"/>
      <c r="N481" s="21"/>
      <c r="O481" s="20"/>
      <c r="P481" s="20"/>
      <c r="Q481" s="20"/>
      <c r="R481" s="18"/>
    </row>
    <row r="482" spans="3:18" ht="12.75">
      <c r="C482" s="21"/>
      <c r="D482" s="21"/>
      <c r="E482" s="21"/>
      <c r="F482" s="208"/>
      <c r="G482" s="21"/>
      <c r="H482" s="21"/>
      <c r="I482" s="21"/>
      <c r="J482" s="21"/>
      <c r="K482" s="21"/>
      <c r="L482" s="21"/>
      <c r="M482" s="21"/>
      <c r="N482" s="21"/>
      <c r="O482" s="20"/>
      <c r="P482" s="20"/>
      <c r="Q482" s="20"/>
      <c r="R482" s="18"/>
    </row>
    <row r="483" spans="3:18" ht="12.75">
      <c r="C483" s="21"/>
      <c r="D483" s="21"/>
      <c r="E483" s="21"/>
      <c r="F483" s="208"/>
      <c r="G483" s="21"/>
      <c r="H483" s="21"/>
      <c r="I483" s="21"/>
      <c r="J483" s="21"/>
      <c r="K483" s="21"/>
      <c r="L483" s="21"/>
      <c r="M483" s="21"/>
      <c r="N483" s="21"/>
      <c r="O483" s="20"/>
      <c r="P483" s="20"/>
      <c r="Q483" s="20"/>
      <c r="R483" s="18"/>
    </row>
    <row r="484" spans="3:18" ht="12.75">
      <c r="C484" s="21"/>
      <c r="D484" s="21"/>
      <c r="E484" s="21"/>
      <c r="F484" s="208"/>
      <c r="G484" s="21"/>
      <c r="H484" s="21"/>
      <c r="I484" s="21"/>
      <c r="J484" s="21"/>
      <c r="K484" s="21"/>
      <c r="L484" s="21"/>
      <c r="M484" s="21"/>
      <c r="N484" s="21"/>
      <c r="O484" s="20"/>
      <c r="P484" s="20"/>
      <c r="Q484" s="20"/>
      <c r="R484" s="18"/>
    </row>
    <row r="485" spans="3:18" ht="12.75">
      <c r="C485" s="21"/>
      <c r="D485" s="21"/>
      <c r="E485" s="21"/>
      <c r="F485" s="208"/>
      <c r="G485" s="21"/>
      <c r="H485" s="21"/>
      <c r="I485" s="21"/>
      <c r="J485" s="21"/>
      <c r="K485" s="21"/>
      <c r="L485" s="21"/>
      <c r="M485" s="21"/>
      <c r="N485" s="21"/>
      <c r="O485" s="20"/>
      <c r="P485" s="20"/>
      <c r="Q485" s="20"/>
      <c r="R485" s="18"/>
    </row>
    <row r="486" spans="3:18" ht="12.75">
      <c r="C486" s="21"/>
      <c r="D486" s="21"/>
      <c r="E486" s="21"/>
      <c r="F486" s="208"/>
      <c r="G486" s="21"/>
      <c r="H486" s="21"/>
      <c r="I486" s="21"/>
      <c r="J486" s="21"/>
      <c r="K486" s="21"/>
      <c r="L486" s="21"/>
      <c r="M486" s="21"/>
      <c r="N486" s="21"/>
      <c r="O486" s="20"/>
      <c r="P486" s="20"/>
      <c r="Q486" s="20"/>
      <c r="R486" s="18"/>
    </row>
    <row r="487" spans="3:18" ht="12.75">
      <c r="C487" s="21"/>
      <c r="D487" s="21"/>
      <c r="E487" s="21"/>
      <c r="F487" s="208"/>
      <c r="G487" s="21"/>
      <c r="H487" s="21"/>
      <c r="I487" s="21"/>
      <c r="J487" s="21"/>
      <c r="K487" s="21"/>
      <c r="L487" s="21"/>
      <c r="M487" s="21"/>
      <c r="N487" s="21"/>
      <c r="O487" s="20"/>
      <c r="P487" s="20"/>
      <c r="Q487" s="20"/>
      <c r="R487" s="18"/>
    </row>
    <row r="488" spans="3:18" ht="12.75">
      <c r="C488" s="21"/>
      <c r="D488" s="21"/>
      <c r="E488" s="21"/>
      <c r="F488" s="208"/>
      <c r="G488" s="21"/>
      <c r="H488" s="21"/>
      <c r="I488" s="21"/>
      <c r="J488" s="21"/>
      <c r="K488" s="21"/>
      <c r="L488" s="21"/>
      <c r="M488" s="21"/>
      <c r="N488" s="21"/>
      <c r="O488" s="20"/>
      <c r="P488" s="20"/>
      <c r="Q488" s="20"/>
      <c r="R488" s="18"/>
    </row>
    <row r="489" spans="3:18" ht="12.75">
      <c r="C489" s="21"/>
      <c r="D489" s="21"/>
      <c r="E489" s="21"/>
      <c r="F489" s="208"/>
      <c r="G489" s="21"/>
      <c r="H489" s="21"/>
      <c r="I489" s="21"/>
      <c r="J489" s="21"/>
      <c r="K489" s="21"/>
      <c r="L489" s="21"/>
      <c r="M489" s="21"/>
      <c r="N489" s="21"/>
      <c r="O489" s="20"/>
      <c r="P489" s="20"/>
      <c r="Q489" s="20"/>
      <c r="R489" s="18"/>
    </row>
    <row r="490" spans="3:18" ht="12.75">
      <c r="C490" s="21"/>
      <c r="D490" s="21"/>
      <c r="E490" s="21"/>
      <c r="F490" s="208"/>
      <c r="G490" s="21"/>
      <c r="H490" s="21"/>
      <c r="I490" s="21"/>
      <c r="J490" s="21"/>
      <c r="K490" s="21"/>
      <c r="L490" s="21"/>
      <c r="M490" s="21"/>
      <c r="N490" s="21"/>
      <c r="O490" s="20"/>
      <c r="P490" s="20"/>
      <c r="Q490" s="20"/>
      <c r="R490" s="18"/>
    </row>
    <row r="491" spans="3:18" ht="12.75">
      <c r="C491" s="21"/>
      <c r="D491" s="21"/>
      <c r="E491" s="21"/>
      <c r="F491" s="208"/>
      <c r="G491" s="21"/>
      <c r="H491" s="21"/>
      <c r="I491" s="21"/>
      <c r="J491" s="21"/>
      <c r="K491" s="21"/>
      <c r="L491" s="21"/>
      <c r="M491" s="21"/>
      <c r="N491" s="21"/>
      <c r="O491" s="20"/>
      <c r="P491" s="20"/>
      <c r="Q491" s="20"/>
      <c r="R491" s="18"/>
    </row>
    <row r="492" spans="3:18" ht="12.75">
      <c r="C492" s="21"/>
      <c r="D492" s="21"/>
      <c r="E492" s="21"/>
      <c r="F492" s="208"/>
      <c r="G492" s="21"/>
      <c r="H492" s="21"/>
      <c r="I492" s="21"/>
      <c r="J492" s="21"/>
      <c r="K492" s="21"/>
      <c r="L492" s="21"/>
      <c r="M492" s="21"/>
      <c r="N492" s="21"/>
      <c r="O492" s="20"/>
      <c r="P492" s="20"/>
      <c r="Q492" s="20"/>
      <c r="R492" s="18"/>
    </row>
    <row r="493" spans="3:18" ht="12.75">
      <c r="C493" s="21"/>
      <c r="D493" s="21"/>
      <c r="E493" s="21"/>
      <c r="F493" s="208"/>
      <c r="G493" s="21"/>
      <c r="H493" s="21"/>
      <c r="I493" s="21"/>
      <c r="J493" s="21"/>
      <c r="K493" s="21"/>
      <c r="L493" s="21"/>
      <c r="M493" s="21"/>
      <c r="N493" s="21"/>
      <c r="O493" s="20"/>
      <c r="P493" s="20"/>
      <c r="Q493" s="20"/>
      <c r="R493" s="18"/>
    </row>
    <row r="494" spans="3:18" ht="12.75">
      <c r="C494" s="21"/>
      <c r="D494" s="21"/>
      <c r="E494" s="21"/>
      <c r="F494" s="208"/>
      <c r="G494" s="21"/>
      <c r="H494" s="21"/>
      <c r="I494" s="21"/>
      <c r="J494" s="21"/>
      <c r="K494" s="21"/>
      <c r="L494" s="21"/>
      <c r="M494" s="21"/>
      <c r="N494" s="21"/>
      <c r="O494" s="20"/>
      <c r="P494" s="20"/>
      <c r="Q494" s="20"/>
      <c r="R494" s="18"/>
    </row>
    <row r="495" spans="3:18" ht="12.75">
      <c r="C495" s="21"/>
      <c r="D495" s="21"/>
      <c r="E495" s="21"/>
      <c r="F495" s="208"/>
      <c r="G495" s="21"/>
      <c r="H495" s="21"/>
      <c r="I495" s="21"/>
      <c r="J495" s="21"/>
      <c r="K495" s="21"/>
      <c r="L495" s="21"/>
      <c r="M495" s="21"/>
      <c r="N495" s="21"/>
      <c r="O495" s="20"/>
      <c r="P495" s="20"/>
      <c r="Q495" s="20"/>
      <c r="R495" s="18"/>
    </row>
    <row r="496" spans="3:18" ht="12.75">
      <c r="C496" s="21"/>
      <c r="D496" s="21"/>
      <c r="E496" s="21"/>
      <c r="F496" s="208"/>
      <c r="G496" s="21"/>
      <c r="H496" s="21"/>
      <c r="I496" s="21"/>
      <c r="J496" s="21"/>
      <c r="K496" s="21"/>
      <c r="L496" s="21"/>
      <c r="M496" s="21"/>
      <c r="N496" s="21"/>
      <c r="O496" s="20"/>
      <c r="P496" s="20"/>
      <c r="Q496" s="20"/>
      <c r="R496" s="18"/>
    </row>
    <row r="497" spans="3:18" ht="12.75">
      <c r="C497" s="21"/>
      <c r="D497" s="21"/>
      <c r="E497" s="21"/>
      <c r="F497" s="208"/>
      <c r="G497" s="21"/>
      <c r="H497" s="21"/>
      <c r="I497" s="21"/>
      <c r="J497" s="21"/>
      <c r="K497" s="21"/>
      <c r="L497" s="21"/>
      <c r="M497" s="21"/>
      <c r="N497" s="21"/>
      <c r="O497" s="20"/>
      <c r="P497" s="20"/>
      <c r="Q497" s="20"/>
      <c r="R497" s="18"/>
    </row>
    <row r="498" spans="3:18" ht="12.75">
      <c r="C498" s="21"/>
      <c r="D498" s="21"/>
      <c r="E498" s="21"/>
      <c r="F498" s="208"/>
      <c r="G498" s="21"/>
      <c r="H498" s="21"/>
      <c r="I498" s="21"/>
      <c r="J498" s="21"/>
      <c r="K498" s="21"/>
      <c r="L498" s="21"/>
      <c r="M498" s="21"/>
      <c r="N498" s="21"/>
      <c r="O498" s="20"/>
      <c r="P498" s="20"/>
      <c r="Q498" s="20"/>
      <c r="R498" s="18"/>
    </row>
    <row r="499" spans="3:18" ht="12.75">
      <c r="C499" s="21"/>
      <c r="D499" s="21"/>
      <c r="E499" s="21"/>
      <c r="F499" s="208"/>
      <c r="G499" s="21"/>
      <c r="H499" s="21"/>
      <c r="I499" s="21"/>
      <c r="J499" s="21"/>
      <c r="K499" s="21"/>
      <c r="L499" s="21"/>
      <c r="M499" s="21"/>
      <c r="N499" s="21"/>
      <c r="O499" s="20"/>
      <c r="P499" s="20"/>
      <c r="Q499" s="20"/>
      <c r="R499" s="18"/>
    </row>
    <row r="500" spans="3:18" ht="12.75">
      <c r="C500" s="21"/>
      <c r="D500" s="21"/>
      <c r="E500" s="21"/>
      <c r="F500" s="208"/>
      <c r="G500" s="21"/>
      <c r="H500" s="21"/>
      <c r="I500" s="21"/>
      <c r="J500" s="21"/>
      <c r="K500" s="21"/>
      <c r="L500" s="21"/>
      <c r="M500" s="21"/>
      <c r="N500" s="21"/>
      <c r="O500" s="20"/>
      <c r="P500" s="20"/>
      <c r="Q500" s="20"/>
      <c r="R500" s="18"/>
    </row>
    <row r="501" spans="3:18" ht="12.75">
      <c r="C501" s="21"/>
      <c r="D501" s="21"/>
      <c r="E501" s="21"/>
      <c r="F501" s="208"/>
      <c r="G501" s="21"/>
      <c r="H501" s="21"/>
      <c r="I501" s="21"/>
      <c r="J501" s="21"/>
      <c r="K501" s="21"/>
      <c r="L501" s="21"/>
      <c r="M501" s="21"/>
      <c r="N501" s="21"/>
      <c r="O501" s="20"/>
      <c r="P501" s="20"/>
      <c r="Q501" s="20"/>
      <c r="R501" s="18"/>
    </row>
    <row r="502" spans="3:18" ht="12.75">
      <c r="C502" s="21"/>
      <c r="D502" s="21"/>
      <c r="E502" s="21"/>
      <c r="F502" s="208"/>
      <c r="G502" s="21"/>
      <c r="H502" s="21"/>
      <c r="I502" s="21"/>
      <c r="J502" s="21"/>
      <c r="K502" s="21"/>
      <c r="L502" s="21"/>
      <c r="M502" s="21"/>
      <c r="N502" s="21"/>
      <c r="O502" s="20"/>
      <c r="P502" s="20"/>
      <c r="Q502" s="20"/>
      <c r="R502" s="18"/>
    </row>
    <row r="503" spans="3:18" ht="12.75">
      <c r="C503" s="21"/>
      <c r="D503" s="21"/>
      <c r="E503" s="21"/>
      <c r="F503" s="208"/>
      <c r="G503" s="21"/>
      <c r="H503" s="21"/>
      <c r="I503" s="21"/>
      <c r="J503" s="21"/>
      <c r="K503" s="21"/>
      <c r="L503" s="21"/>
      <c r="M503" s="21"/>
      <c r="N503" s="21"/>
      <c r="O503" s="20"/>
      <c r="P503" s="20"/>
      <c r="Q503" s="20"/>
      <c r="R503" s="18"/>
    </row>
    <row r="504" spans="3:18" ht="12.75">
      <c r="C504" s="21"/>
      <c r="D504" s="21"/>
      <c r="E504" s="21"/>
      <c r="F504" s="208"/>
      <c r="G504" s="21"/>
      <c r="H504" s="21"/>
      <c r="I504" s="21"/>
      <c r="J504" s="21"/>
      <c r="K504" s="21"/>
      <c r="L504" s="21"/>
      <c r="M504" s="21"/>
      <c r="N504" s="21"/>
      <c r="O504" s="20"/>
      <c r="P504" s="20"/>
      <c r="Q504" s="20"/>
      <c r="R504" s="18"/>
    </row>
    <row r="505" spans="3:18" ht="12.75">
      <c r="C505" s="21"/>
      <c r="D505" s="21"/>
      <c r="E505" s="21"/>
      <c r="F505" s="208"/>
      <c r="G505" s="21"/>
      <c r="H505" s="21"/>
      <c r="I505" s="21"/>
      <c r="J505" s="21"/>
      <c r="K505" s="21"/>
      <c r="L505" s="21"/>
      <c r="M505" s="21"/>
      <c r="N505" s="21"/>
      <c r="O505" s="20"/>
      <c r="P505" s="20"/>
      <c r="Q505" s="20"/>
      <c r="R505" s="18"/>
    </row>
    <row r="506" spans="3:18" ht="12.75">
      <c r="C506" s="21"/>
      <c r="D506" s="21"/>
      <c r="E506" s="21"/>
      <c r="F506" s="208"/>
      <c r="G506" s="21"/>
      <c r="H506" s="21"/>
      <c r="I506" s="21"/>
      <c r="J506" s="21"/>
      <c r="K506" s="21"/>
      <c r="L506" s="21"/>
      <c r="M506" s="21"/>
      <c r="N506" s="21"/>
      <c r="O506" s="20"/>
      <c r="P506" s="20"/>
      <c r="Q506" s="20"/>
      <c r="R506" s="18"/>
    </row>
    <row r="507" spans="3:18" ht="12.75">
      <c r="C507" s="21"/>
      <c r="D507" s="21"/>
      <c r="E507" s="21"/>
      <c r="F507" s="208"/>
      <c r="G507" s="21"/>
      <c r="H507" s="21"/>
      <c r="I507" s="21"/>
      <c r="J507" s="21"/>
      <c r="K507" s="21"/>
      <c r="L507" s="21"/>
      <c r="M507" s="21"/>
      <c r="N507" s="21"/>
      <c r="O507" s="20"/>
      <c r="P507" s="20"/>
      <c r="Q507" s="20"/>
      <c r="R507" s="18"/>
    </row>
    <row r="508" spans="3:18" ht="12.75">
      <c r="C508" s="21"/>
      <c r="D508" s="21"/>
      <c r="E508" s="21"/>
      <c r="F508" s="208"/>
      <c r="G508" s="21"/>
      <c r="H508" s="21"/>
      <c r="I508" s="21"/>
      <c r="J508" s="21"/>
      <c r="K508" s="21"/>
      <c r="L508" s="21"/>
      <c r="M508" s="21"/>
      <c r="N508" s="21"/>
      <c r="O508" s="20"/>
      <c r="P508" s="20"/>
      <c r="Q508" s="20"/>
      <c r="R508" s="18"/>
    </row>
    <row r="509" spans="3:18" ht="12.75">
      <c r="C509" s="21"/>
      <c r="D509" s="21"/>
      <c r="E509" s="21"/>
      <c r="F509" s="208"/>
      <c r="G509" s="21"/>
      <c r="H509" s="21"/>
      <c r="I509" s="21"/>
      <c r="J509" s="21"/>
      <c r="K509" s="21"/>
      <c r="L509" s="21"/>
      <c r="M509" s="21"/>
      <c r="N509" s="21"/>
      <c r="O509" s="20"/>
      <c r="P509" s="20"/>
      <c r="Q509" s="20"/>
      <c r="R509" s="18"/>
    </row>
    <row r="510" spans="3:18" ht="12.75">
      <c r="C510" s="21"/>
      <c r="D510" s="21"/>
      <c r="E510" s="21"/>
      <c r="F510" s="208"/>
      <c r="G510" s="21"/>
      <c r="H510" s="21"/>
      <c r="I510" s="21"/>
      <c r="J510" s="21"/>
      <c r="K510" s="21"/>
      <c r="L510" s="21"/>
      <c r="M510" s="21"/>
      <c r="N510" s="21"/>
      <c r="O510" s="20"/>
      <c r="P510" s="20"/>
      <c r="Q510" s="20"/>
      <c r="R510" s="18"/>
    </row>
    <row r="511" spans="3:18" ht="12.75">
      <c r="C511" s="21"/>
      <c r="D511" s="21"/>
      <c r="E511" s="21"/>
      <c r="F511" s="208"/>
      <c r="G511" s="21"/>
      <c r="H511" s="21"/>
      <c r="I511" s="21"/>
      <c r="J511" s="21"/>
      <c r="K511" s="21"/>
      <c r="L511" s="21"/>
      <c r="M511" s="21"/>
      <c r="N511" s="21"/>
      <c r="O511" s="20"/>
      <c r="P511" s="20"/>
      <c r="Q511" s="20"/>
      <c r="R511" s="18"/>
    </row>
    <row r="512" spans="3:18" ht="12.75">
      <c r="C512" s="21"/>
      <c r="D512" s="21"/>
      <c r="E512" s="21"/>
      <c r="F512" s="208"/>
      <c r="G512" s="21"/>
      <c r="H512" s="21"/>
      <c r="I512" s="21"/>
      <c r="J512" s="21"/>
      <c r="K512" s="21"/>
      <c r="L512" s="21"/>
      <c r="M512" s="21"/>
      <c r="N512" s="21"/>
      <c r="O512" s="20"/>
      <c r="P512" s="20"/>
      <c r="Q512" s="20"/>
      <c r="R512" s="18"/>
    </row>
    <row r="513" spans="3:18" ht="12.75">
      <c r="C513" s="21"/>
      <c r="D513" s="21"/>
      <c r="E513" s="21"/>
      <c r="F513" s="208"/>
      <c r="G513" s="21"/>
      <c r="H513" s="21"/>
      <c r="I513" s="21"/>
      <c r="J513" s="21"/>
      <c r="K513" s="21"/>
      <c r="L513" s="21"/>
      <c r="M513" s="21"/>
      <c r="N513" s="21"/>
      <c r="O513" s="20"/>
      <c r="P513" s="20"/>
      <c r="Q513" s="20"/>
      <c r="R513" s="18"/>
    </row>
    <row r="514" spans="3:18" ht="12.75">
      <c r="C514" s="21"/>
      <c r="D514" s="21"/>
      <c r="E514" s="21"/>
      <c r="F514" s="208"/>
      <c r="G514" s="21"/>
      <c r="H514" s="21"/>
      <c r="I514" s="21"/>
      <c r="J514" s="21"/>
      <c r="K514" s="21"/>
      <c r="L514" s="21"/>
      <c r="M514" s="21"/>
      <c r="N514" s="21"/>
      <c r="O514" s="20"/>
      <c r="P514" s="20"/>
      <c r="Q514" s="20"/>
      <c r="R514" s="18"/>
    </row>
    <row r="515" spans="3:18" ht="12.75">
      <c r="C515" s="21"/>
      <c r="D515" s="21"/>
      <c r="E515" s="21"/>
      <c r="F515" s="208"/>
      <c r="G515" s="21"/>
      <c r="H515" s="21"/>
      <c r="I515" s="21"/>
      <c r="J515" s="21"/>
      <c r="K515" s="21"/>
      <c r="L515" s="21"/>
      <c r="M515" s="21"/>
      <c r="N515" s="21"/>
      <c r="O515" s="20"/>
      <c r="P515" s="20"/>
      <c r="Q515" s="20"/>
      <c r="R515" s="18"/>
    </row>
    <row r="516" spans="3:18" ht="12.75">
      <c r="C516" s="21"/>
      <c r="D516" s="21"/>
      <c r="E516" s="21"/>
      <c r="F516" s="208"/>
      <c r="G516" s="21"/>
      <c r="H516" s="21"/>
      <c r="I516" s="21"/>
      <c r="J516" s="21"/>
      <c r="K516" s="21"/>
      <c r="L516" s="21"/>
      <c r="M516" s="21"/>
      <c r="N516" s="21"/>
      <c r="O516" s="20"/>
      <c r="P516" s="20"/>
      <c r="Q516" s="20"/>
      <c r="R516" s="18"/>
    </row>
    <row r="517" spans="3:18" ht="12.75">
      <c r="C517" s="21"/>
      <c r="D517" s="21"/>
      <c r="E517" s="21"/>
      <c r="F517" s="208"/>
      <c r="G517" s="21"/>
      <c r="H517" s="21"/>
      <c r="I517" s="21"/>
      <c r="J517" s="21"/>
      <c r="K517" s="21"/>
      <c r="L517" s="21"/>
      <c r="M517" s="21"/>
      <c r="N517" s="21"/>
      <c r="O517" s="20"/>
      <c r="P517" s="20"/>
      <c r="Q517" s="20"/>
      <c r="R517" s="18"/>
    </row>
    <row r="518" spans="3:18" ht="12.75">
      <c r="C518" s="21"/>
      <c r="D518" s="21"/>
      <c r="E518" s="21"/>
      <c r="F518" s="208"/>
      <c r="G518" s="21"/>
      <c r="H518" s="21"/>
      <c r="I518" s="21"/>
      <c r="J518" s="21"/>
      <c r="K518" s="21"/>
      <c r="L518" s="21"/>
      <c r="M518" s="21"/>
      <c r="N518" s="21"/>
      <c r="O518" s="20"/>
      <c r="P518" s="20"/>
      <c r="Q518" s="20"/>
      <c r="R518" s="18"/>
    </row>
    <row r="519" spans="3:18" ht="12.75">
      <c r="C519" s="21"/>
      <c r="D519" s="21"/>
      <c r="E519" s="21"/>
      <c r="F519" s="208"/>
      <c r="G519" s="21"/>
      <c r="H519" s="21"/>
      <c r="I519" s="21"/>
      <c r="J519" s="21"/>
      <c r="K519" s="21"/>
      <c r="L519" s="21"/>
      <c r="M519" s="21"/>
      <c r="N519" s="21"/>
      <c r="O519" s="20"/>
      <c r="P519" s="20"/>
      <c r="Q519" s="20"/>
      <c r="R519" s="18"/>
    </row>
    <row r="520" spans="3:18" ht="12.75">
      <c r="C520" s="21"/>
      <c r="D520" s="21"/>
      <c r="E520" s="21"/>
      <c r="F520" s="208"/>
      <c r="G520" s="21"/>
      <c r="H520" s="21"/>
      <c r="I520" s="21"/>
      <c r="J520" s="21"/>
      <c r="K520" s="21"/>
      <c r="L520" s="21"/>
      <c r="M520" s="21"/>
      <c r="N520" s="21"/>
      <c r="O520" s="20"/>
      <c r="P520" s="20"/>
      <c r="Q520" s="20"/>
      <c r="R520" s="18"/>
    </row>
    <row r="521" spans="3:18" ht="12.75">
      <c r="C521" s="21"/>
      <c r="D521" s="21"/>
      <c r="E521" s="21"/>
      <c r="F521" s="208"/>
      <c r="G521" s="21"/>
      <c r="H521" s="21"/>
      <c r="I521" s="21"/>
      <c r="J521" s="21"/>
      <c r="K521" s="21"/>
      <c r="L521" s="21"/>
      <c r="M521" s="21"/>
      <c r="N521" s="21"/>
      <c r="O521" s="20"/>
      <c r="P521" s="20"/>
      <c r="Q521" s="20"/>
      <c r="R521" s="18"/>
    </row>
    <row r="522" spans="3:18" ht="12.75">
      <c r="C522" s="21"/>
      <c r="D522" s="21"/>
      <c r="E522" s="21"/>
      <c r="F522" s="208"/>
      <c r="G522" s="21"/>
      <c r="H522" s="21"/>
      <c r="I522" s="21"/>
      <c r="J522" s="21"/>
      <c r="K522" s="21"/>
      <c r="L522" s="21"/>
      <c r="M522" s="21"/>
      <c r="N522" s="21"/>
      <c r="O522" s="20"/>
      <c r="P522" s="20"/>
      <c r="Q522" s="20"/>
      <c r="R522" s="18"/>
    </row>
    <row r="523" spans="3:18" ht="12.75">
      <c r="C523" s="21"/>
      <c r="D523" s="21"/>
      <c r="E523" s="21"/>
      <c r="F523" s="208"/>
      <c r="G523" s="21"/>
      <c r="H523" s="21"/>
      <c r="I523" s="21"/>
      <c r="J523" s="21"/>
      <c r="K523" s="21"/>
      <c r="L523" s="21"/>
      <c r="M523" s="21"/>
      <c r="N523" s="21"/>
      <c r="O523" s="20"/>
      <c r="P523" s="20"/>
      <c r="Q523" s="20"/>
      <c r="R523" s="18"/>
    </row>
    <row r="524" spans="3:18" ht="12.75">
      <c r="C524" s="21"/>
      <c r="D524" s="21"/>
      <c r="E524" s="21"/>
      <c r="F524" s="208"/>
      <c r="G524" s="21"/>
      <c r="H524" s="21"/>
      <c r="I524" s="21"/>
      <c r="J524" s="21"/>
      <c r="K524" s="21"/>
      <c r="L524" s="21"/>
      <c r="M524" s="21"/>
      <c r="N524" s="21"/>
      <c r="O524" s="20"/>
      <c r="P524" s="20"/>
      <c r="Q524" s="20"/>
      <c r="R524" s="18"/>
    </row>
    <row r="525" spans="3:18" ht="12.75">
      <c r="C525" s="21"/>
      <c r="D525" s="21"/>
      <c r="E525" s="21"/>
      <c r="F525" s="208"/>
      <c r="G525" s="21"/>
      <c r="H525" s="21"/>
      <c r="I525" s="21"/>
      <c r="J525" s="21"/>
      <c r="K525" s="21"/>
      <c r="L525" s="21"/>
      <c r="M525" s="21"/>
      <c r="N525" s="21"/>
      <c r="O525" s="20"/>
      <c r="P525" s="20"/>
      <c r="Q525" s="20"/>
      <c r="R525" s="18"/>
    </row>
    <row r="526" spans="3:18" ht="12.75">
      <c r="C526" s="21"/>
      <c r="D526" s="21"/>
      <c r="E526" s="21"/>
      <c r="F526" s="208"/>
      <c r="G526" s="21"/>
      <c r="H526" s="21"/>
      <c r="I526" s="21"/>
      <c r="J526" s="21"/>
      <c r="K526" s="21"/>
      <c r="L526" s="21"/>
      <c r="M526" s="21"/>
      <c r="N526" s="21"/>
      <c r="O526" s="20"/>
      <c r="P526" s="20"/>
      <c r="Q526" s="20"/>
      <c r="R526" s="18"/>
    </row>
    <row r="527" spans="3:18" ht="12.75">
      <c r="C527" s="21"/>
      <c r="D527" s="21"/>
      <c r="E527" s="21"/>
      <c r="F527" s="208"/>
      <c r="G527" s="21"/>
      <c r="H527" s="21"/>
      <c r="I527" s="21"/>
      <c r="J527" s="21"/>
      <c r="K527" s="21"/>
      <c r="L527" s="21"/>
      <c r="M527" s="21"/>
      <c r="N527" s="21"/>
      <c r="O527" s="20"/>
      <c r="P527" s="20"/>
      <c r="Q527" s="20"/>
      <c r="R527" s="18"/>
    </row>
    <row r="528" spans="3:18" ht="12.75">
      <c r="C528" s="21"/>
      <c r="D528" s="21"/>
      <c r="E528" s="21"/>
      <c r="F528" s="208"/>
      <c r="G528" s="21"/>
      <c r="H528" s="21"/>
      <c r="I528" s="21"/>
      <c r="J528" s="21"/>
      <c r="K528" s="21"/>
      <c r="L528" s="21"/>
      <c r="M528" s="21"/>
      <c r="N528" s="21"/>
      <c r="O528" s="20"/>
      <c r="P528" s="20"/>
      <c r="Q528" s="20"/>
      <c r="R528" s="18"/>
    </row>
    <row r="529" spans="3:18" ht="12.75">
      <c r="C529" s="21"/>
      <c r="D529" s="21"/>
      <c r="E529" s="21"/>
      <c r="F529" s="208"/>
      <c r="G529" s="21"/>
      <c r="H529" s="21"/>
      <c r="I529" s="21"/>
      <c r="J529" s="21"/>
      <c r="K529" s="21"/>
      <c r="L529" s="21"/>
      <c r="M529" s="21"/>
      <c r="N529" s="21"/>
      <c r="O529" s="20"/>
      <c r="P529" s="20"/>
      <c r="Q529" s="20"/>
      <c r="R529" s="18"/>
    </row>
    <row r="530" spans="3:18" ht="12.75">
      <c r="C530" s="21"/>
      <c r="D530" s="21"/>
      <c r="E530" s="21"/>
      <c r="F530" s="208"/>
      <c r="G530" s="21"/>
      <c r="H530" s="21"/>
      <c r="I530" s="21"/>
      <c r="J530" s="21"/>
      <c r="K530" s="21"/>
      <c r="L530" s="21"/>
      <c r="M530" s="21"/>
      <c r="N530" s="21"/>
      <c r="O530" s="20"/>
      <c r="P530" s="20"/>
      <c r="Q530" s="20"/>
      <c r="R530" s="18"/>
    </row>
    <row r="531" spans="3:18" ht="12.75">
      <c r="C531" s="21"/>
      <c r="D531" s="21"/>
      <c r="E531" s="21"/>
      <c r="F531" s="208"/>
      <c r="G531" s="21"/>
      <c r="H531" s="21"/>
      <c r="I531" s="21"/>
      <c r="J531" s="21"/>
      <c r="K531" s="21"/>
      <c r="L531" s="21"/>
      <c r="M531" s="21"/>
      <c r="N531" s="21"/>
      <c r="O531" s="20"/>
      <c r="P531" s="20"/>
      <c r="Q531" s="20"/>
      <c r="R531" s="18"/>
    </row>
    <row r="532" spans="3:18" ht="12.75">
      <c r="C532" s="21"/>
      <c r="D532" s="21"/>
      <c r="E532" s="21"/>
      <c r="F532" s="208"/>
      <c r="G532" s="21"/>
      <c r="H532" s="21"/>
      <c r="I532" s="21"/>
      <c r="J532" s="21"/>
      <c r="K532" s="21"/>
      <c r="L532" s="21"/>
      <c r="M532" s="21"/>
      <c r="N532" s="21"/>
      <c r="O532" s="20"/>
      <c r="P532" s="20"/>
      <c r="Q532" s="20"/>
      <c r="R532" s="18"/>
    </row>
    <row r="533" spans="3:18" ht="12.75">
      <c r="C533" s="21"/>
      <c r="D533" s="21"/>
      <c r="E533" s="21"/>
      <c r="F533" s="208"/>
      <c r="G533" s="21"/>
      <c r="H533" s="21"/>
      <c r="I533" s="21"/>
      <c r="J533" s="21"/>
      <c r="K533" s="21"/>
      <c r="L533" s="21"/>
      <c r="M533" s="21"/>
      <c r="N533" s="21"/>
      <c r="O533" s="20"/>
      <c r="P533" s="20"/>
      <c r="Q533" s="20"/>
      <c r="R533" s="18"/>
    </row>
    <row r="534" spans="3:18" ht="12.75">
      <c r="C534" s="21"/>
      <c r="D534" s="21"/>
      <c r="E534" s="21"/>
      <c r="F534" s="208"/>
      <c r="G534" s="21"/>
      <c r="H534" s="21"/>
      <c r="I534" s="21"/>
      <c r="J534" s="21"/>
      <c r="K534" s="21"/>
      <c r="L534" s="21"/>
      <c r="M534" s="21"/>
      <c r="N534" s="21"/>
      <c r="O534" s="20"/>
      <c r="P534" s="20"/>
      <c r="Q534" s="20"/>
      <c r="R534" s="18"/>
    </row>
    <row r="535" spans="3:18" ht="12.75">
      <c r="C535" s="21"/>
      <c r="D535" s="21"/>
      <c r="E535" s="21"/>
      <c r="F535" s="208"/>
      <c r="G535" s="21"/>
      <c r="H535" s="21"/>
      <c r="I535" s="21"/>
      <c r="J535" s="21"/>
      <c r="K535" s="21"/>
      <c r="L535" s="21"/>
      <c r="M535" s="21"/>
      <c r="N535" s="21"/>
      <c r="O535" s="20"/>
      <c r="P535" s="20"/>
      <c r="Q535" s="20"/>
      <c r="R535" s="18"/>
    </row>
    <row r="536" spans="3:18" ht="12.75">
      <c r="C536" s="21"/>
      <c r="D536" s="21"/>
      <c r="E536" s="21"/>
      <c r="F536" s="208"/>
      <c r="G536" s="21"/>
      <c r="H536" s="21"/>
      <c r="I536" s="21"/>
      <c r="J536" s="21"/>
      <c r="K536" s="21"/>
      <c r="L536" s="21"/>
      <c r="M536" s="21"/>
      <c r="N536" s="21"/>
      <c r="O536" s="20"/>
      <c r="P536" s="20"/>
      <c r="Q536" s="20"/>
      <c r="R536" s="18"/>
    </row>
    <row r="537" spans="3:18" ht="12.75">
      <c r="C537" s="21"/>
      <c r="D537" s="21"/>
      <c r="E537" s="21"/>
      <c r="F537" s="208"/>
      <c r="G537" s="21"/>
      <c r="H537" s="21"/>
      <c r="I537" s="21"/>
      <c r="J537" s="21"/>
      <c r="K537" s="21"/>
      <c r="L537" s="21"/>
      <c r="M537" s="21"/>
      <c r="N537" s="21"/>
      <c r="O537" s="20"/>
      <c r="P537" s="20"/>
      <c r="Q537" s="20"/>
      <c r="R537" s="18"/>
    </row>
    <row r="538" spans="3:18" ht="12.75">
      <c r="C538" s="21"/>
      <c r="D538" s="21"/>
      <c r="E538" s="21"/>
      <c r="F538" s="208"/>
      <c r="G538" s="21"/>
      <c r="H538" s="21"/>
      <c r="I538" s="21"/>
      <c r="J538" s="21"/>
      <c r="K538" s="21"/>
      <c r="L538" s="21"/>
      <c r="M538" s="21"/>
      <c r="N538" s="21"/>
      <c r="O538" s="20"/>
      <c r="P538" s="20"/>
      <c r="Q538" s="20"/>
      <c r="R538" s="18"/>
    </row>
    <row r="539" spans="3:18" ht="12.75">
      <c r="C539" s="21"/>
      <c r="D539" s="21"/>
      <c r="E539" s="21"/>
      <c r="F539" s="208"/>
      <c r="G539" s="21"/>
      <c r="H539" s="21"/>
      <c r="I539" s="21"/>
      <c r="J539" s="21"/>
      <c r="K539" s="21"/>
      <c r="L539" s="21"/>
      <c r="M539" s="21"/>
      <c r="N539" s="21"/>
      <c r="O539" s="20"/>
      <c r="P539" s="20"/>
      <c r="Q539" s="20"/>
      <c r="R539" s="18"/>
    </row>
    <row r="540" spans="3:18" ht="12.75">
      <c r="C540" s="21"/>
      <c r="D540" s="21"/>
      <c r="E540" s="21"/>
      <c r="F540" s="208"/>
      <c r="G540" s="21"/>
      <c r="H540" s="21"/>
      <c r="I540" s="21"/>
      <c r="J540" s="21"/>
      <c r="K540" s="21"/>
      <c r="L540" s="21"/>
      <c r="M540" s="21"/>
      <c r="N540" s="21"/>
      <c r="O540" s="20"/>
      <c r="P540" s="20"/>
      <c r="Q540" s="20"/>
      <c r="R540" s="18"/>
    </row>
    <row r="541" spans="3:18" ht="12.75">
      <c r="C541" s="21"/>
      <c r="D541" s="21"/>
      <c r="E541" s="21"/>
      <c r="F541" s="208"/>
      <c r="G541" s="21"/>
      <c r="H541" s="21"/>
      <c r="I541" s="21"/>
      <c r="J541" s="21"/>
      <c r="K541" s="21"/>
      <c r="L541" s="21"/>
      <c r="M541" s="21"/>
      <c r="N541" s="21"/>
      <c r="O541" s="20"/>
      <c r="P541" s="20"/>
      <c r="Q541" s="20"/>
      <c r="R541" s="18"/>
    </row>
    <row r="542" spans="3:18" ht="12.75">
      <c r="C542" s="21"/>
      <c r="D542" s="21"/>
      <c r="E542" s="21"/>
      <c r="F542" s="208"/>
      <c r="G542" s="21"/>
      <c r="H542" s="21"/>
      <c r="I542" s="21"/>
      <c r="J542" s="21"/>
      <c r="K542" s="21"/>
      <c r="L542" s="21"/>
      <c r="M542" s="21"/>
      <c r="N542" s="21"/>
      <c r="O542" s="20"/>
      <c r="P542" s="20"/>
      <c r="Q542" s="20"/>
      <c r="R542" s="18"/>
    </row>
    <row r="543" spans="3:18" ht="12.75">
      <c r="C543" s="21"/>
      <c r="D543" s="21"/>
      <c r="E543" s="21"/>
      <c r="F543" s="208"/>
      <c r="G543" s="21"/>
      <c r="H543" s="21"/>
      <c r="I543" s="21"/>
      <c r="J543" s="21"/>
      <c r="K543" s="21"/>
      <c r="L543" s="21"/>
      <c r="M543" s="21"/>
      <c r="N543" s="21"/>
      <c r="O543" s="20"/>
      <c r="P543" s="20"/>
      <c r="Q543" s="20"/>
      <c r="R543" s="18"/>
    </row>
    <row r="544" spans="3:18" ht="12.75">
      <c r="C544" s="21"/>
      <c r="D544" s="21"/>
      <c r="E544" s="21"/>
      <c r="F544" s="208"/>
      <c r="G544" s="21"/>
      <c r="H544" s="21"/>
      <c r="I544" s="21"/>
      <c r="J544" s="21"/>
      <c r="K544" s="21"/>
      <c r="L544" s="21"/>
      <c r="M544" s="21"/>
      <c r="N544" s="21"/>
      <c r="O544" s="20"/>
      <c r="P544" s="20"/>
      <c r="Q544" s="20"/>
      <c r="R544" s="18"/>
    </row>
    <row r="545" spans="3:18" ht="12.75">
      <c r="C545" s="21"/>
      <c r="D545" s="21"/>
      <c r="E545" s="21"/>
      <c r="F545" s="208"/>
      <c r="G545" s="21"/>
      <c r="H545" s="21"/>
      <c r="I545" s="21"/>
      <c r="J545" s="21"/>
      <c r="K545" s="21"/>
      <c r="L545" s="21"/>
      <c r="M545" s="21"/>
      <c r="N545" s="21"/>
      <c r="O545" s="20"/>
      <c r="P545" s="20"/>
      <c r="Q545" s="20"/>
      <c r="R545" s="18"/>
    </row>
    <row r="546" spans="3:18" ht="12.75">
      <c r="C546" s="21"/>
      <c r="D546" s="21"/>
      <c r="E546" s="21"/>
      <c r="F546" s="208"/>
      <c r="G546" s="21"/>
      <c r="H546" s="21"/>
      <c r="I546" s="21"/>
      <c r="J546" s="21"/>
      <c r="K546" s="21"/>
      <c r="L546" s="21"/>
      <c r="M546" s="21"/>
      <c r="N546" s="21"/>
      <c r="O546" s="20"/>
      <c r="P546" s="20"/>
      <c r="Q546" s="20"/>
      <c r="R546" s="18"/>
    </row>
    <row r="547" spans="3:18" ht="12.75">
      <c r="C547" s="21"/>
      <c r="D547" s="21"/>
      <c r="E547" s="21"/>
      <c r="F547" s="208"/>
      <c r="G547" s="21"/>
      <c r="H547" s="21"/>
      <c r="I547" s="21"/>
      <c r="J547" s="21"/>
      <c r="K547" s="21"/>
      <c r="L547" s="21"/>
      <c r="M547" s="21"/>
      <c r="N547" s="21"/>
      <c r="O547" s="20"/>
      <c r="P547" s="20"/>
      <c r="Q547" s="20"/>
      <c r="R547" s="18"/>
    </row>
    <row r="548" spans="3:18" ht="12.75">
      <c r="C548" s="21"/>
      <c r="D548" s="21"/>
      <c r="E548" s="21"/>
      <c r="F548" s="208"/>
      <c r="G548" s="21"/>
      <c r="H548" s="21"/>
      <c r="I548" s="21"/>
      <c r="J548" s="21"/>
      <c r="K548" s="21"/>
      <c r="L548" s="21"/>
      <c r="M548" s="21"/>
      <c r="N548" s="21"/>
      <c r="O548" s="20"/>
      <c r="P548" s="20"/>
      <c r="Q548" s="20"/>
      <c r="R548" s="18"/>
    </row>
    <row r="549" spans="3:18" ht="12.75">
      <c r="C549" s="21"/>
      <c r="D549" s="21"/>
      <c r="E549" s="21"/>
      <c r="F549" s="208"/>
      <c r="G549" s="21"/>
      <c r="H549" s="21"/>
      <c r="I549" s="21"/>
      <c r="J549" s="21"/>
      <c r="K549" s="21"/>
      <c r="L549" s="21"/>
      <c r="M549" s="21"/>
      <c r="N549" s="21"/>
      <c r="O549" s="20"/>
      <c r="P549" s="20"/>
      <c r="Q549" s="20"/>
      <c r="R549" s="18"/>
    </row>
    <row r="550" spans="3:18" ht="12.75">
      <c r="C550" s="21"/>
      <c r="D550" s="21"/>
      <c r="E550" s="21"/>
      <c r="F550" s="208"/>
      <c r="G550" s="21"/>
      <c r="H550" s="21"/>
      <c r="I550" s="21"/>
      <c r="J550" s="21"/>
      <c r="K550" s="21"/>
      <c r="L550" s="21"/>
      <c r="M550" s="21"/>
      <c r="N550" s="21"/>
      <c r="O550" s="20"/>
      <c r="P550" s="20"/>
      <c r="Q550" s="20"/>
      <c r="R550" s="18"/>
    </row>
    <row r="551" spans="3:18" ht="12.75">
      <c r="C551" s="21"/>
      <c r="D551" s="21"/>
      <c r="E551" s="21"/>
      <c r="F551" s="208"/>
      <c r="G551" s="21"/>
      <c r="H551" s="21"/>
      <c r="I551" s="21"/>
      <c r="J551" s="21"/>
      <c r="K551" s="21"/>
      <c r="L551" s="21"/>
      <c r="M551" s="21"/>
      <c r="N551" s="21"/>
      <c r="O551" s="20"/>
      <c r="P551" s="20"/>
      <c r="Q551" s="20"/>
      <c r="R551" s="18"/>
    </row>
    <row r="552" spans="3:18" ht="12.75">
      <c r="C552" s="21"/>
      <c r="D552" s="21"/>
      <c r="E552" s="21"/>
      <c r="F552" s="208"/>
      <c r="G552" s="21"/>
      <c r="H552" s="21"/>
      <c r="I552" s="21"/>
      <c r="J552" s="21"/>
      <c r="K552" s="21"/>
      <c r="L552" s="21"/>
      <c r="M552" s="21"/>
      <c r="N552" s="21"/>
      <c r="O552" s="20"/>
      <c r="P552" s="20"/>
      <c r="Q552" s="20"/>
      <c r="R552" s="18"/>
    </row>
    <row r="553" spans="3:18" ht="12.75">
      <c r="C553" s="21"/>
      <c r="D553" s="21"/>
      <c r="E553" s="21"/>
      <c r="F553" s="208"/>
      <c r="G553" s="21"/>
      <c r="H553" s="21"/>
      <c r="I553" s="21"/>
      <c r="J553" s="21"/>
      <c r="K553" s="21"/>
      <c r="L553" s="21"/>
      <c r="M553" s="21"/>
      <c r="N553" s="21"/>
      <c r="O553" s="20"/>
      <c r="P553" s="20"/>
      <c r="Q553" s="20"/>
      <c r="R553" s="18"/>
    </row>
    <row r="554" spans="3:18" ht="12.75">
      <c r="C554" s="21"/>
      <c r="D554" s="21"/>
      <c r="E554" s="21"/>
      <c r="F554" s="208"/>
      <c r="G554" s="21"/>
      <c r="H554" s="21"/>
      <c r="I554" s="21"/>
      <c r="J554" s="21"/>
      <c r="K554" s="21"/>
      <c r="L554" s="21"/>
      <c r="M554" s="21"/>
      <c r="N554" s="21"/>
      <c r="O554" s="20"/>
      <c r="P554" s="20"/>
      <c r="Q554" s="20"/>
      <c r="R554" s="18"/>
    </row>
    <row r="555" spans="3:18" ht="12.75">
      <c r="C555" s="21"/>
      <c r="D555" s="21"/>
      <c r="E555" s="21"/>
      <c r="F555" s="208"/>
      <c r="G555" s="21"/>
      <c r="H555" s="21"/>
      <c r="I555" s="21"/>
      <c r="J555" s="21"/>
      <c r="K555" s="21"/>
      <c r="L555" s="21"/>
      <c r="M555" s="21"/>
      <c r="N555" s="21"/>
      <c r="O555" s="20"/>
      <c r="P555" s="20"/>
      <c r="Q555" s="20"/>
      <c r="R555" s="18"/>
    </row>
    <row r="556" spans="3:18" ht="12.75">
      <c r="C556" s="21"/>
      <c r="D556" s="21"/>
      <c r="E556" s="21"/>
      <c r="F556" s="208"/>
      <c r="G556" s="21"/>
      <c r="H556" s="21"/>
      <c r="I556" s="21"/>
      <c r="J556" s="21"/>
      <c r="K556" s="21"/>
      <c r="L556" s="21"/>
      <c r="M556" s="21"/>
      <c r="N556" s="21"/>
      <c r="O556" s="20"/>
      <c r="P556" s="20"/>
      <c r="Q556" s="20"/>
      <c r="R556" s="18"/>
    </row>
    <row r="557" spans="3:18" ht="12.75">
      <c r="C557" s="21"/>
      <c r="D557" s="21"/>
      <c r="E557" s="21"/>
      <c r="F557" s="208"/>
      <c r="G557" s="21"/>
      <c r="H557" s="21"/>
      <c r="I557" s="21"/>
      <c r="J557" s="21"/>
      <c r="K557" s="21"/>
      <c r="L557" s="21"/>
      <c r="M557" s="21"/>
      <c r="N557" s="21"/>
      <c r="O557" s="20"/>
      <c r="P557" s="20"/>
      <c r="Q557" s="20"/>
      <c r="R557" s="18"/>
    </row>
    <row r="558" spans="3:18" ht="12.75">
      <c r="C558" s="21"/>
      <c r="D558" s="21"/>
      <c r="E558" s="21"/>
      <c r="F558" s="208"/>
      <c r="G558" s="21"/>
      <c r="H558" s="21"/>
      <c r="I558" s="21"/>
      <c r="J558" s="21"/>
      <c r="K558" s="21"/>
      <c r="L558" s="21"/>
      <c r="M558" s="21"/>
      <c r="N558" s="21"/>
      <c r="O558" s="20"/>
      <c r="P558" s="20"/>
      <c r="Q558" s="20"/>
      <c r="R558" s="18"/>
    </row>
    <row r="559" spans="3:18" ht="12.75">
      <c r="C559" s="21"/>
      <c r="D559" s="21"/>
      <c r="E559" s="21"/>
      <c r="F559" s="208"/>
      <c r="G559" s="21"/>
      <c r="H559" s="21"/>
      <c r="I559" s="21"/>
      <c r="J559" s="21"/>
      <c r="K559" s="21"/>
      <c r="L559" s="21"/>
      <c r="M559" s="21"/>
      <c r="N559" s="21"/>
      <c r="O559" s="20"/>
      <c r="P559" s="20"/>
      <c r="Q559" s="20"/>
      <c r="R559" s="18"/>
    </row>
    <row r="560" spans="3:18" ht="12.75">
      <c r="C560" s="21"/>
      <c r="D560" s="21"/>
      <c r="E560" s="21"/>
      <c r="F560" s="208"/>
      <c r="G560" s="21"/>
      <c r="H560" s="21"/>
      <c r="I560" s="21"/>
      <c r="J560" s="21"/>
      <c r="K560" s="21"/>
      <c r="L560" s="21"/>
      <c r="M560" s="21"/>
      <c r="N560" s="21"/>
      <c r="O560" s="20"/>
      <c r="P560" s="20"/>
      <c r="Q560" s="20"/>
      <c r="R560" s="18"/>
    </row>
    <row r="561" spans="3:18" ht="12.75">
      <c r="C561" s="21"/>
      <c r="D561" s="21"/>
      <c r="E561" s="21"/>
      <c r="F561" s="208"/>
      <c r="G561" s="21"/>
      <c r="H561" s="21"/>
      <c r="I561" s="21"/>
      <c r="J561" s="21"/>
      <c r="K561" s="21"/>
      <c r="L561" s="21"/>
      <c r="M561" s="21"/>
      <c r="N561" s="21"/>
      <c r="O561" s="20"/>
      <c r="P561" s="20"/>
      <c r="Q561" s="20"/>
      <c r="R561" s="18"/>
    </row>
    <row r="562" spans="3:18" ht="12.75">
      <c r="C562" s="21"/>
      <c r="D562" s="21"/>
      <c r="E562" s="21"/>
      <c r="F562" s="208"/>
      <c r="G562" s="21"/>
      <c r="H562" s="21"/>
      <c r="I562" s="21"/>
      <c r="J562" s="21"/>
      <c r="K562" s="21"/>
      <c r="L562" s="21"/>
      <c r="M562" s="21"/>
      <c r="N562" s="21"/>
      <c r="O562" s="20"/>
      <c r="P562" s="20"/>
      <c r="Q562" s="20"/>
      <c r="R562" s="18"/>
    </row>
    <row r="563" spans="3:18" ht="12.75">
      <c r="C563" s="21"/>
      <c r="D563" s="21"/>
      <c r="E563" s="21"/>
      <c r="F563" s="208"/>
      <c r="G563" s="21"/>
      <c r="H563" s="21"/>
      <c r="I563" s="21"/>
      <c r="J563" s="21"/>
      <c r="K563" s="21"/>
      <c r="L563" s="21"/>
      <c r="M563" s="21"/>
      <c r="N563" s="21"/>
      <c r="O563" s="20"/>
      <c r="P563" s="20"/>
      <c r="Q563" s="20"/>
      <c r="R563" s="18"/>
    </row>
    <row r="564" spans="3:18" ht="12.75">
      <c r="C564" s="21"/>
      <c r="D564" s="21"/>
      <c r="E564" s="21"/>
      <c r="F564" s="208"/>
      <c r="G564" s="21"/>
      <c r="H564" s="21"/>
      <c r="I564" s="21"/>
      <c r="J564" s="21"/>
      <c r="K564" s="21"/>
      <c r="L564" s="21"/>
      <c r="M564" s="21"/>
      <c r="N564" s="21"/>
      <c r="O564" s="20"/>
      <c r="P564" s="20"/>
      <c r="Q564" s="20"/>
      <c r="R564" s="18"/>
    </row>
    <row r="565" spans="3:18" ht="12.75">
      <c r="C565" s="21"/>
      <c r="D565" s="21"/>
      <c r="E565" s="21"/>
      <c r="F565" s="208"/>
      <c r="G565" s="21"/>
      <c r="H565" s="21"/>
      <c r="I565" s="21"/>
      <c r="J565" s="21"/>
      <c r="K565" s="21"/>
      <c r="L565" s="21"/>
      <c r="M565" s="21"/>
      <c r="N565" s="21"/>
      <c r="O565" s="20"/>
      <c r="P565" s="20"/>
      <c r="Q565" s="20"/>
      <c r="R565" s="18"/>
    </row>
    <row r="566" spans="3:18" ht="12.75">
      <c r="C566" s="21"/>
      <c r="D566" s="21"/>
      <c r="E566" s="21"/>
      <c r="F566" s="208"/>
      <c r="G566" s="21"/>
      <c r="H566" s="21"/>
      <c r="I566" s="21"/>
      <c r="J566" s="21"/>
      <c r="K566" s="21"/>
      <c r="L566" s="21"/>
      <c r="M566" s="21"/>
      <c r="N566" s="21"/>
      <c r="O566" s="20"/>
      <c r="P566" s="20"/>
      <c r="Q566" s="20"/>
      <c r="R566" s="18"/>
    </row>
    <row r="567" spans="3:18" ht="12.75">
      <c r="C567" s="21"/>
      <c r="D567" s="21"/>
      <c r="E567" s="21"/>
      <c r="F567" s="208"/>
      <c r="G567" s="21"/>
      <c r="H567" s="21"/>
      <c r="I567" s="21"/>
      <c r="J567" s="21"/>
      <c r="K567" s="21"/>
      <c r="L567" s="21"/>
      <c r="M567" s="21"/>
      <c r="N567" s="21"/>
      <c r="O567" s="20"/>
      <c r="P567" s="20"/>
      <c r="Q567" s="20"/>
      <c r="R567" s="18"/>
    </row>
    <row r="568" spans="3:18" ht="12.75">
      <c r="C568" s="21"/>
      <c r="D568" s="21"/>
      <c r="E568" s="21"/>
      <c r="F568" s="208"/>
      <c r="G568" s="21"/>
      <c r="H568" s="21"/>
      <c r="I568" s="21"/>
      <c r="J568" s="21"/>
      <c r="K568" s="21"/>
      <c r="L568" s="21"/>
      <c r="M568" s="21"/>
      <c r="N568" s="21"/>
      <c r="O568" s="20"/>
      <c r="P568" s="20"/>
      <c r="Q568" s="20"/>
      <c r="R568" s="18"/>
    </row>
    <row r="569" spans="3:18" ht="12.75">
      <c r="C569" s="21"/>
      <c r="D569" s="21"/>
      <c r="E569" s="21"/>
      <c r="F569" s="208"/>
      <c r="G569" s="21"/>
      <c r="H569" s="21"/>
      <c r="I569" s="21"/>
      <c r="J569" s="21"/>
      <c r="K569" s="21"/>
      <c r="L569" s="21"/>
      <c r="M569" s="21"/>
      <c r="N569" s="21"/>
      <c r="O569" s="20"/>
      <c r="P569" s="20"/>
      <c r="Q569" s="20"/>
      <c r="R569" s="18"/>
    </row>
    <row r="570" spans="3:18" ht="12.75">
      <c r="C570" s="21"/>
      <c r="D570" s="21"/>
      <c r="E570" s="21"/>
      <c r="F570" s="208"/>
      <c r="G570" s="21"/>
      <c r="H570" s="21"/>
      <c r="I570" s="21"/>
      <c r="J570" s="21"/>
      <c r="K570" s="21"/>
      <c r="L570" s="21"/>
      <c r="M570" s="21"/>
      <c r="N570" s="21"/>
      <c r="O570" s="20"/>
      <c r="P570" s="20"/>
      <c r="Q570" s="20"/>
      <c r="R570" s="18"/>
    </row>
    <row r="571" spans="3:18" ht="12.75">
      <c r="C571" s="21"/>
      <c r="D571" s="21"/>
      <c r="E571" s="21"/>
      <c r="F571" s="208"/>
      <c r="G571" s="21"/>
      <c r="H571" s="21"/>
      <c r="I571" s="21"/>
      <c r="J571" s="21"/>
      <c r="K571" s="21"/>
      <c r="L571" s="21"/>
      <c r="M571" s="21"/>
      <c r="N571" s="21"/>
      <c r="O571" s="20"/>
      <c r="P571" s="20"/>
      <c r="Q571" s="20"/>
      <c r="R571" s="18"/>
    </row>
    <row r="572" spans="3:18" ht="12.75">
      <c r="C572" s="21"/>
      <c r="D572" s="21"/>
      <c r="E572" s="21"/>
      <c r="F572" s="208"/>
      <c r="G572" s="21"/>
      <c r="H572" s="21"/>
      <c r="I572" s="21"/>
      <c r="J572" s="21"/>
      <c r="K572" s="21"/>
      <c r="L572" s="21"/>
      <c r="M572" s="21"/>
      <c r="N572" s="21"/>
      <c r="O572" s="20"/>
      <c r="P572" s="20"/>
      <c r="Q572" s="20"/>
      <c r="R572" s="18"/>
    </row>
    <row r="573" spans="3:18" ht="12.75">
      <c r="C573" s="21"/>
      <c r="D573" s="21"/>
      <c r="E573" s="21"/>
      <c r="F573" s="208"/>
      <c r="G573" s="21"/>
      <c r="H573" s="21"/>
      <c r="I573" s="21"/>
      <c r="J573" s="21"/>
      <c r="K573" s="21"/>
      <c r="L573" s="21"/>
      <c r="M573" s="21"/>
      <c r="N573" s="21"/>
      <c r="O573" s="20"/>
      <c r="P573" s="20"/>
      <c r="Q573" s="20"/>
      <c r="R573" s="18"/>
    </row>
    <row r="574" spans="3:18" ht="12.75">
      <c r="C574" s="21"/>
      <c r="D574" s="21"/>
      <c r="E574" s="21"/>
      <c r="F574" s="208"/>
      <c r="G574" s="21"/>
      <c r="H574" s="21"/>
      <c r="I574" s="21"/>
      <c r="J574" s="21"/>
      <c r="K574" s="21"/>
      <c r="L574" s="21"/>
      <c r="M574" s="21"/>
      <c r="N574" s="21"/>
      <c r="O574" s="20"/>
      <c r="P574" s="20"/>
      <c r="Q574" s="20"/>
      <c r="R574" s="18"/>
    </row>
    <row r="575" spans="3:18" ht="12.75">
      <c r="C575" s="21"/>
      <c r="D575" s="21"/>
      <c r="E575" s="21"/>
      <c r="F575" s="208"/>
      <c r="G575" s="21"/>
      <c r="H575" s="21"/>
      <c r="I575" s="21"/>
      <c r="J575" s="21"/>
      <c r="K575" s="21"/>
      <c r="L575" s="21"/>
      <c r="M575" s="21"/>
      <c r="N575" s="21"/>
      <c r="O575" s="20"/>
      <c r="P575" s="20"/>
      <c r="Q575" s="20"/>
      <c r="R575" s="18"/>
    </row>
    <row r="576" spans="3:18" ht="12.75">
      <c r="C576" s="21"/>
      <c r="D576" s="21"/>
      <c r="E576" s="21"/>
      <c r="F576" s="208"/>
      <c r="G576" s="21"/>
      <c r="H576" s="21"/>
      <c r="I576" s="21"/>
      <c r="J576" s="21"/>
      <c r="K576" s="21"/>
      <c r="L576" s="21"/>
      <c r="M576" s="21"/>
      <c r="N576" s="21"/>
      <c r="O576" s="20"/>
      <c r="P576" s="20"/>
      <c r="Q576" s="20"/>
      <c r="R576" s="18"/>
    </row>
    <row r="577" spans="3:18" ht="12.75">
      <c r="C577" s="21"/>
      <c r="D577" s="21"/>
      <c r="E577" s="21"/>
      <c r="F577" s="208"/>
      <c r="G577" s="21"/>
      <c r="H577" s="21"/>
      <c r="I577" s="21"/>
      <c r="J577" s="21"/>
      <c r="K577" s="21"/>
      <c r="L577" s="21"/>
      <c r="M577" s="21"/>
      <c r="N577" s="21"/>
      <c r="O577" s="20"/>
      <c r="P577" s="20"/>
      <c r="Q577" s="20"/>
      <c r="R577" s="18"/>
    </row>
    <row r="578" spans="3:18" ht="12.75">
      <c r="C578" s="21"/>
      <c r="D578" s="21"/>
      <c r="E578" s="21"/>
      <c r="F578" s="208"/>
      <c r="G578" s="21"/>
      <c r="H578" s="21"/>
      <c r="I578" s="21"/>
      <c r="J578" s="21"/>
      <c r="K578" s="21"/>
      <c r="L578" s="21"/>
      <c r="M578" s="21"/>
      <c r="N578" s="21"/>
      <c r="O578" s="20"/>
      <c r="P578" s="20"/>
      <c r="Q578" s="20"/>
      <c r="R578" s="18"/>
    </row>
    <row r="579" spans="3:18" ht="12.75">
      <c r="C579" s="21"/>
      <c r="D579" s="21"/>
      <c r="E579" s="21"/>
      <c r="F579" s="208"/>
      <c r="G579" s="21"/>
      <c r="H579" s="21"/>
      <c r="I579" s="21"/>
      <c r="J579" s="21"/>
      <c r="K579" s="21"/>
      <c r="L579" s="21"/>
      <c r="M579" s="21"/>
      <c r="N579" s="21"/>
      <c r="O579" s="20"/>
      <c r="P579" s="20"/>
      <c r="Q579" s="20"/>
      <c r="R579" s="18"/>
    </row>
    <row r="580" spans="3:18" ht="12.75">
      <c r="C580" s="21"/>
      <c r="D580" s="21"/>
      <c r="E580" s="21"/>
      <c r="F580" s="208"/>
      <c r="G580" s="21"/>
      <c r="H580" s="21"/>
      <c r="I580" s="21"/>
      <c r="J580" s="21"/>
      <c r="K580" s="21"/>
      <c r="L580" s="21"/>
      <c r="M580" s="21"/>
      <c r="N580" s="21"/>
      <c r="O580" s="20"/>
      <c r="P580" s="20"/>
      <c r="Q580" s="20"/>
      <c r="R580" s="18"/>
    </row>
    <row r="581" spans="3:18" ht="12.75">
      <c r="C581" s="21"/>
      <c r="D581" s="21"/>
      <c r="E581" s="21"/>
      <c r="F581" s="208"/>
      <c r="G581" s="21"/>
      <c r="H581" s="21"/>
      <c r="I581" s="21"/>
      <c r="J581" s="21"/>
      <c r="K581" s="21"/>
      <c r="L581" s="21"/>
      <c r="M581" s="21"/>
      <c r="N581" s="21"/>
      <c r="O581" s="20"/>
      <c r="P581" s="20"/>
      <c r="Q581" s="20"/>
      <c r="R581" s="18"/>
    </row>
    <row r="582" spans="3:18" ht="12.75">
      <c r="C582" s="21"/>
      <c r="D582" s="21"/>
      <c r="E582" s="21"/>
      <c r="F582" s="208"/>
      <c r="G582" s="21"/>
      <c r="H582" s="21"/>
      <c r="I582" s="21"/>
      <c r="J582" s="21"/>
      <c r="K582" s="21"/>
      <c r="L582" s="21"/>
      <c r="M582" s="21"/>
      <c r="N582" s="21"/>
      <c r="O582" s="20"/>
      <c r="P582" s="20"/>
      <c r="Q582" s="20"/>
      <c r="R582" s="18"/>
    </row>
    <row r="583" spans="3:18" ht="12.75">
      <c r="C583" s="21"/>
      <c r="D583" s="21"/>
      <c r="E583" s="21"/>
      <c r="F583" s="208"/>
      <c r="G583" s="21"/>
      <c r="H583" s="21"/>
      <c r="I583" s="21"/>
      <c r="J583" s="21"/>
      <c r="K583" s="21"/>
      <c r="L583" s="21"/>
      <c r="M583" s="21"/>
      <c r="N583" s="21"/>
      <c r="O583" s="20"/>
      <c r="P583" s="20"/>
      <c r="Q583" s="20"/>
      <c r="R583" s="18"/>
    </row>
    <row r="584" spans="3:18" ht="12.75">
      <c r="C584" s="21"/>
      <c r="D584" s="21"/>
      <c r="E584" s="21"/>
      <c r="F584" s="208"/>
      <c r="G584" s="21"/>
      <c r="H584" s="21"/>
      <c r="I584" s="21"/>
      <c r="J584" s="21"/>
      <c r="K584" s="21"/>
      <c r="L584" s="21"/>
      <c r="M584" s="21"/>
      <c r="N584" s="21"/>
      <c r="O584" s="20"/>
      <c r="P584" s="20"/>
      <c r="Q584" s="20"/>
      <c r="R584" s="18"/>
    </row>
    <row r="585" spans="3:18" ht="12.75">
      <c r="C585" s="21"/>
      <c r="D585" s="21"/>
      <c r="E585" s="21"/>
      <c r="F585" s="208"/>
      <c r="G585" s="21"/>
      <c r="H585" s="21"/>
      <c r="I585" s="21"/>
      <c r="J585" s="21"/>
      <c r="K585" s="21"/>
      <c r="L585" s="21"/>
      <c r="M585" s="21"/>
      <c r="N585" s="21"/>
      <c r="O585" s="20"/>
      <c r="P585" s="20"/>
      <c r="Q585" s="20"/>
      <c r="R585" s="18"/>
    </row>
    <row r="586" spans="3:18" ht="12.75">
      <c r="C586" s="21"/>
      <c r="D586" s="21"/>
      <c r="E586" s="21"/>
      <c r="F586" s="208"/>
      <c r="G586" s="21"/>
      <c r="H586" s="21"/>
      <c r="I586" s="21"/>
      <c r="J586" s="21"/>
      <c r="K586" s="21"/>
      <c r="L586" s="21"/>
      <c r="M586" s="21"/>
      <c r="N586" s="21"/>
      <c r="O586" s="20"/>
      <c r="P586" s="20"/>
      <c r="Q586" s="20"/>
      <c r="R586" s="18"/>
    </row>
    <row r="587" spans="3:18" ht="12.75">
      <c r="C587" s="21"/>
      <c r="D587" s="21"/>
      <c r="E587" s="21"/>
      <c r="F587" s="208"/>
      <c r="G587" s="21"/>
      <c r="H587" s="21"/>
      <c r="I587" s="21"/>
      <c r="J587" s="21"/>
      <c r="K587" s="21"/>
      <c r="L587" s="21"/>
      <c r="M587" s="21"/>
      <c r="N587" s="21"/>
      <c r="O587" s="20"/>
      <c r="P587" s="20"/>
      <c r="Q587" s="20"/>
      <c r="R587" s="18"/>
    </row>
    <row r="588" spans="3:18" ht="12.75">
      <c r="C588" s="21"/>
      <c r="D588" s="21"/>
      <c r="E588" s="21"/>
      <c r="F588" s="208"/>
      <c r="G588" s="21"/>
      <c r="H588" s="21"/>
      <c r="I588" s="21"/>
      <c r="J588" s="21"/>
      <c r="K588" s="21"/>
      <c r="L588" s="21"/>
      <c r="M588" s="21"/>
      <c r="N588" s="21"/>
      <c r="O588" s="20"/>
      <c r="P588" s="20"/>
      <c r="Q588" s="20"/>
      <c r="R588" s="18"/>
    </row>
    <row r="589" spans="3:18" ht="12.75">
      <c r="C589" s="21"/>
      <c r="D589" s="21"/>
      <c r="E589" s="21"/>
      <c r="F589" s="208"/>
      <c r="G589" s="21"/>
      <c r="H589" s="21"/>
      <c r="I589" s="21"/>
      <c r="J589" s="21"/>
      <c r="K589" s="21"/>
      <c r="L589" s="21"/>
      <c r="M589" s="21"/>
      <c r="N589" s="21"/>
      <c r="O589" s="20"/>
      <c r="P589" s="20"/>
      <c r="Q589" s="20"/>
      <c r="R589" s="18"/>
    </row>
    <row r="590" spans="3:18" ht="12.75">
      <c r="C590" s="21"/>
      <c r="D590" s="21"/>
      <c r="E590" s="21"/>
      <c r="F590" s="208"/>
      <c r="G590" s="21"/>
      <c r="H590" s="21"/>
      <c r="I590" s="21"/>
      <c r="J590" s="21"/>
      <c r="K590" s="21"/>
      <c r="L590" s="21"/>
      <c r="M590" s="21"/>
      <c r="N590" s="21"/>
      <c r="O590" s="20"/>
      <c r="P590" s="20"/>
      <c r="Q590" s="20"/>
      <c r="R590" s="18"/>
    </row>
    <row r="591" spans="3:18" ht="12.75">
      <c r="C591" s="21"/>
      <c r="D591" s="21"/>
      <c r="E591" s="21"/>
      <c r="F591" s="208"/>
      <c r="G591" s="21"/>
      <c r="H591" s="21"/>
      <c r="I591" s="21"/>
      <c r="J591" s="21"/>
      <c r="K591" s="21"/>
      <c r="L591" s="21"/>
      <c r="M591" s="21"/>
      <c r="N591" s="21"/>
      <c r="O591" s="20"/>
      <c r="P591" s="20"/>
      <c r="Q591" s="20"/>
      <c r="R591" s="18"/>
    </row>
    <row r="592" spans="3:18" ht="12.75">
      <c r="C592" s="21"/>
      <c r="D592" s="21"/>
      <c r="E592" s="21"/>
      <c r="F592" s="208"/>
      <c r="G592" s="21"/>
      <c r="H592" s="21"/>
      <c r="I592" s="21"/>
      <c r="J592" s="21"/>
      <c r="K592" s="21"/>
      <c r="L592" s="21"/>
      <c r="M592" s="21"/>
      <c r="N592" s="21"/>
      <c r="O592" s="20"/>
      <c r="P592" s="20"/>
      <c r="Q592" s="20"/>
      <c r="R592" s="18"/>
    </row>
    <row r="593" spans="3:18" ht="12.75">
      <c r="C593" s="21"/>
      <c r="D593" s="21"/>
      <c r="E593" s="21"/>
      <c r="F593" s="208"/>
      <c r="G593" s="21"/>
      <c r="H593" s="21"/>
      <c r="I593" s="21"/>
      <c r="J593" s="21"/>
      <c r="K593" s="21"/>
      <c r="L593" s="21"/>
      <c r="M593" s="21"/>
      <c r="N593" s="21"/>
      <c r="O593" s="20"/>
      <c r="P593" s="20"/>
      <c r="Q593" s="20"/>
      <c r="R593" s="18"/>
    </row>
    <row r="594" spans="3:18" ht="12.75">
      <c r="C594" s="21"/>
      <c r="D594" s="21"/>
      <c r="E594" s="21"/>
      <c r="F594" s="208"/>
      <c r="G594" s="21"/>
      <c r="H594" s="21"/>
      <c r="I594" s="21"/>
      <c r="J594" s="21"/>
      <c r="K594" s="21"/>
      <c r="L594" s="21"/>
      <c r="M594" s="21"/>
      <c r="N594" s="21"/>
      <c r="O594" s="20"/>
      <c r="P594" s="20"/>
      <c r="Q594" s="20"/>
      <c r="R594" s="18"/>
    </row>
    <row r="595" spans="3:18" ht="12.75">
      <c r="C595" s="21"/>
      <c r="D595" s="21"/>
      <c r="E595" s="21"/>
      <c r="F595" s="208"/>
      <c r="G595" s="21"/>
      <c r="H595" s="21"/>
      <c r="I595" s="21"/>
      <c r="J595" s="21"/>
      <c r="K595" s="21"/>
      <c r="L595" s="21"/>
      <c r="M595" s="21"/>
      <c r="N595" s="21"/>
      <c r="O595" s="20"/>
      <c r="P595" s="20"/>
      <c r="Q595" s="20"/>
      <c r="R595" s="18"/>
    </row>
    <row r="596" spans="3:18" ht="12.75">
      <c r="C596" s="21"/>
      <c r="D596" s="21"/>
      <c r="E596" s="21"/>
      <c r="F596" s="208"/>
      <c r="G596" s="21"/>
      <c r="H596" s="21"/>
      <c r="I596" s="21"/>
      <c r="J596" s="21"/>
      <c r="K596" s="21"/>
      <c r="L596" s="21"/>
      <c r="M596" s="21"/>
      <c r="N596" s="21"/>
      <c r="O596" s="20"/>
      <c r="P596" s="20"/>
      <c r="Q596" s="20"/>
      <c r="R596" s="18"/>
    </row>
    <row r="597" spans="3:18" ht="12.75">
      <c r="C597" s="21"/>
      <c r="D597" s="21"/>
      <c r="E597" s="21"/>
      <c r="F597" s="208"/>
      <c r="G597" s="21"/>
      <c r="H597" s="21"/>
      <c r="I597" s="21"/>
      <c r="J597" s="21"/>
      <c r="K597" s="21"/>
      <c r="L597" s="21"/>
      <c r="M597" s="21"/>
      <c r="N597" s="21"/>
      <c r="O597" s="20"/>
      <c r="P597" s="20"/>
      <c r="Q597" s="20"/>
      <c r="R597" s="18"/>
    </row>
    <row r="598" spans="3:18" ht="12.75">
      <c r="C598" s="21"/>
      <c r="D598" s="21"/>
      <c r="E598" s="21"/>
      <c r="F598" s="208"/>
      <c r="G598" s="21"/>
      <c r="H598" s="21"/>
      <c r="I598" s="21"/>
      <c r="J598" s="21"/>
      <c r="K598" s="21"/>
      <c r="L598" s="21"/>
      <c r="M598" s="21"/>
      <c r="N598" s="21"/>
      <c r="O598" s="20"/>
      <c r="P598" s="20"/>
      <c r="Q598" s="20"/>
      <c r="R598" s="18"/>
    </row>
    <row r="599" spans="3:18" ht="12.75">
      <c r="C599" s="21"/>
      <c r="D599" s="21"/>
      <c r="E599" s="21"/>
      <c r="F599" s="208"/>
      <c r="G599" s="21"/>
      <c r="H599" s="21"/>
      <c r="I599" s="21"/>
      <c r="J599" s="21"/>
      <c r="K599" s="21"/>
      <c r="L599" s="21"/>
      <c r="M599" s="21"/>
      <c r="N599" s="21"/>
      <c r="O599" s="20"/>
      <c r="P599" s="20"/>
      <c r="Q599" s="20"/>
      <c r="R599" s="18"/>
    </row>
    <row r="600" spans="3:18" ht="12.75">
      <c r="C600" s="21"/>
      <c r="D600" s="21"/>
      <c r="E600" s="21"/>
      <c r="F600" s="208"/>
      <c r="G600" s="21"/>
      <c r="H600" s="21"/>
      <c r="I600" s="21"/>
      <c r="J600" s="21"/>
      <c r="K600" s="21"/>
      <c r="L600" s="21"/>
      <c r="M600" s="21"/>
      <c r="N600" s="21"/>
      <c r="O600" s="20"/>
      <c r="P600" s="20"/>
      <c r="Q600" s="20"/>
      <c r="R600" s="18"/>
    </row>
    <row r="601" spans="3:18" ht="12.75">
      <c r="C601" s="21"/>
      <c r="D601" s="21"/>
      <c r="E601" s="21"/>
      <c r="F601" s="208"/>
      <c r="G601" s="21"/>
      <c r="H601" s="21"/>
      <c r="I601" s="21"/>
      <c r="J601" s="21"/>
      <c r="K601" s="21"/>
      <c r="L601" s="21"/>
      <c r="M601" s="21"/>
      <c r="N601" s="21"/>
      <c r="O601" s="20"/>
      <c r="P601" s="20"/>
      <c r="Q601" s="20"/>
      <c r="R601" s="18"/>
    </row>
    <row r="602" spans="3:18" ht="12.75">
      <c r="C602" s="21"/>
      <c r="D602" s="21"/>
      <c r="E602" s="21"/>
      <c r="F602" s="208"/>
      <c r="G602" s="21"/>
      <c r="H602" s="21"/>
      <c r="I602" s="21"/>
      <c r="J602" s="21"/>
      <c r="K602" s="21"/>
      <c r="L602" s="21"/>
      <c r="M602" s="21"/>
      <c r="N602" s="21"/>
      <c r="O602" s="20"/>
      <c r="P602" s="20"/>
      <c r="Q602" s="20"/>
      <c r="R602" s="18"/>
    </row>
    <row r="603" spans="3:18" ht="12.75">
      <c r="C603" s="21"/>
      <c r="D603" s="21"/>
      <c r="E603" s="21"/>
      <c r="F603" s="208"/>
      <c r="G603" s="21"/>
      <c r="H603" s="21"/>
      <c r="I603" s="21"/>
      <c r="J603" s="21"/>
      <c r="K603" s="21"/>
      <c r="L603" s="21"/>
      <c r="M603" s="21"/>
      <c r="N603" s="21"/>
      <c r="O603" s="20"/>
      <c r="P603" s="20"/>
      <c r="Q603" s="20"/>
      <c r="R603" s="18"/>
    </row>
    <row r="604" spans="3:18" ht="12.75">
      <c r="C604" s="21"/>
      <c r="D604" s="21"/>
      <c r="E604" s="21"/>
      <c r="F604" s="208"/>
      <c r="G604" s="21"/>
      <c r="H604" s="21"/>
      <c r="I604" s="21"/>
      <c r="J604" s="21"/>
      <c r="K604" s="21"/>
      <c r="L604" s="21"/>
      <c r="M604" s="21"/>
      <c r="N604" s="21"/>
      <c r="O604" s="20"/>
      <c r="P604" s="20"/>
      <c r="Q604" s="20"/>
      <c r="R604" s="18"/>
    </row>
    <row r="605" spans="3:18" ht="12.75">
      <c r="C605" s="21"/>
      <c r="D605" s="21"/>
      <c r="E605" s="21"/>
      <c r="F605" s="208"/>
      <c r="G605" s="21"/>
      <c r="H605" s="21"/>
      <c r="I605" s="21"/>
      <c r="J605" s="21"/>
      <c r="K605" s="21"/>
      <c r="L605" s="21"/>
      <c r="M605" s="21"/>
      <c r="N605" s="21"/>
      <c r="O605" s="20"/>
      <c r="P605" s="20"/>
      <c r="Q605" s="20"/>
      <c r="R605" s="18"/>
    </row>
    <row r="606" spans="3:18" ht="12.75">
      <c r="C606" s="21"/>
      <c r="D606" s="21"/>
      <c r="E606" s="21"/>
      <c r="F606" s="208"/>
      <c r="G606" s="21"/>
      <c r="H606" s="21"/>
      <c r="I606" s="21"/>
      <c r="J606" s="21"/>
      <c r="K606" s="21"/>
      <c r="L606" s="21"/>
      <c r="M606" s="21"/>
      <c r="N606" s="21"/>
      <c r="O606" s="20"/>
      <c r="P606" s="20"/>
      <c r="Q606" s="20"/>
      <c r="R606" s="18"/>
    </row>
    <row r="607" spans="3:18" ht="12.75">
      <c r="C607" s="21"/>
      <c r="D607" s="21"/>
      <c r="E607" s="21"/>
      <c r="F607" s="208"/>
      <c r="G607" s="21"/>
      <c r="H607" s="21"/>
      <c r="I607" s="21"/>
      <c r="J607" s="21"/>
      <c r="K607" s="21"/>
      <c r="L607" s="21"/>
      <c r="M607" s="21"/>
      <c r="N607" s="21"/>
      <c r="O607" s="20"/>
      <c r="P607" s="20"/>
      <c r="Q607" s="20"/>
      <c r="R607" s="18"/>
    </row>
    <row r="608" spans="3:18" ht="12.75">
      <c r="C608" s="21"/>
      <c r="D608" s="21"/>
      <c r="E608" s="21"/>
      <c r="F608" s="208"/>
      <c r="G608" s="21"/>
      <c r="H608" s="21"/>
      <c r="I608" s="21"/>
      <c r="J608" s="21"/>
      <c r="K608" s="21"/>
      <c r="L608" s="21"/>
      <c r="M608" s="21"/>
      <c r="N608" s="21"/>
      <c r="O608" s="20"/>
      <c r="P608" s="20"/>
      <c r="Q608" s="20"/>
      <c r="R608" s="18"/>
    </row>
    <row r="609" spans="3:18" ht="12.75">
      <c r="C609" s="21"/>
      <c r="D609" s="21"/>
      <c r="E609" s="21"/>
      <c r="F609" s="208"/>
      <c r="G609" s="21"/>
      <c r="H609" s="21"/>
      <c r="I609" s="21"/>
      <c r="J609" s="21"/>
      <c r="K609" s="21"/>
      <c r="L609" s="21"/>
      <c r="M609" s="21"/>
      <c r="N609" s="21"/>
      <c r="O609" s="20"/>
      <c r="P609" s="20"/>
      <c r="Q609" s="20"/>
      <c r="R609" s="18"/>
    </row>
    <row r="610" spans="3:18" ht="12.75">
      <c r="C610" s="21"/>
      <c r="D610" s="21"/>
      <c r="E610" s="21"/>
      <c r="F610" s="208"/>
      <c r="G610" s="21"/>
      <c r="H610" s="21"/>
      <c r="I610" s="21"/>
      <c r="J610" s="21"/>
      <c r="K610" s="21"/>
      <c r="L610" s="21"/>
      <c r="M610" s="21"/>
      <c r="N610" s="21"/>
      <c r="O610" s="20"/>
      <c r="P610" s="20"/>
      <c r="Q610" s="20"/>
      <c r="R610" s="18"/>
    </row>
    <row r="611" spans="3:18" ht="12.75">
      <c r="C611" s="21"/>
      <c r="D611" s="21"/>
      <c r="E611" s="21"/>
      <c r="F611" s="208"/>
      <c r="G611" s="21"/>
      <c r="H611" s="21"/>
      <c r="I611" s="21"/>
      <c r="J611" s="21"/>
      <c r="K611" s="21"/>
      <c r="L611" s="21"/>
      <c r="M611" s="21"/>
      <c r="N611" s="21"/>
      <c r="O611" s="20"/>
      <c r="P611" s="20"/>
      <c r="Q611" s="20"/>
      <c r="R611" s="18"/>
    </row>
    <row r="612" spans="3:18" ht="12.75">
      <c r="C612" s="21"/>
      <c r="D612" s="21"/>
      <c r="E612" s="21"/>
      <c r="F612" s="208"/>
      <c r="G612" s="21"/>
      <c r="H612" s="21"/>
      <c r="I612" s="21"/>
      <c r="J612" s="21"/>
      <c r="K612" s="21"/>
      <c r="L612" s="21"/>
      <c r="M612" s="21"/>
      <c r="N612" s="21"/>
      <c r="O612" s="20"/>
      <c r="P612" s="20"/>
      <c r="Q612" s="20"/>
      <c r="R612" s="18"/>
    </row>
    <row r="613" spans="3:18" ht="12.75">
      <c r="C613" s="21"/>
      <c r="D613" s="21"/>
      <c r="E613" s="21"/>
      <c r="F613" s="208"/>
      <c r="G613" s="21"/>
      <c r="H613" s="21"/>
      <c r="I613" s="21"/>
      <c r="J613" s="21"/>
      <c r="K613" s="21"/>
      <c r="L613" s="21"/>
      <c r="M613" s="21"/>
      <c r="N613" s="21"/>
      <c r="O613" s="20"/>
      <c r="P613" s="20"/>
      <c r="Q613" s="20"/>
      <c r="R613" s="18"/>
    </row>
    <row r="614" spans="3:18" ht="12.75">
      <c r="C614" s="21"/>
      <c r="D614" s="21"/>
      <c r="E614" s="21"/>
      <c r="F614" s="208"/>
      <c r="G614" s="21"/>
      <c r="H614" s="21"/>
      <c r="I614" s="21"/>
      <c r="J614" s="21"/>
      <c r="K614" s="21"/>
      <c r="L614" s="21"/>
      <c r="M614" s="21"/>
      <c r="N614" s="21"/>
      <c r="O614" s="20"/>
      <c r="P614" s="20"/>
      <c r="Q614" s="20"/>
      <c r="R614" s="18"/>
    </row>
    <row r="615" spans="3:18" ht="12.75">
      <c r="C615" s="21"/>
      <c r="D615" s="21"/>
      <c r="E615" s="21"/>
      <c r="F615" s="208"/>
      <c r="G615" s="21"/>
      <c r="H615" s="21"/>
      <c r="I615" s="21"/>
      <c r="J615" s="21"/>
      <c r="K615" s="21"/>
      <c r="L615" s="21"/>
      <c r="M615" s="21"/>
      <c r="N615" s="21"/>
      <c r="O615" s="20"/>
      <c r="P615" s="20"/>
      <c r="Q615" s="20"/>
      <c r="R615" s="18"/>
    </row>
    <row r="616" spans="3:18" ht="12.75">
      <c r="C616" s="21"/>
      <c r="D616" s="21"/>
      <c r="E616" s="21"/>
      <c r="F616" s="208"/>
      <c r="G616" s="21"/>
      <c r="H616" s="21"/>
      <c r="I616" s="21"/>
      <c r="J616" s="21"/>
      <c r="K616" s="21"/>
      <c r="L616" s="21"/>
      <c r="M616" s="21"/>
      <c r="N616" s="21"/>
      <c r="O616" s="20"/>
      <c r="P616" s="20"/>
      <c r="Q616" s="20"/>
      <c r="R616" s="18"/>
    </row>
    <row r="617" spans="3:18" ht="12.75">
      <c r="C617" s="21"/>
      <c r="D617" s="21"/>
      <c r="E617" s="21"/>
      <c r="F617" s="208"/>
      <c r="G617" s="21"/>
      <c r="H617" s="21"/>
      <c r="I617" s="21"/>
      <c r="J617" s="21"/>
      <c r="K617" s="21"/>
      <c r="L617" s="21"/>
      <c r="M617" s="21"/>
      <c r="N617" s="21"/>
      <c r="O617" s="20"/>
      <c r="P617" s="20"/>
      <c r="Q617" s="20"/>
      <c r="R617" s="18"/>
    </row>
    <row r="618" spans="3:18" ht="12.75">
      <c r="C618" s="21"/>
      <c r="D618" s="21"/>
      <c r="E618" s="21"/>
      <c r="F618" s="208"/>
      <c r="G618" s="21"/>
      <c r="H618" s="21"/>
      <c r="I618" s="21"/>
      <c r="J618" s="21"/>
      <c r="K618" s="21"/>
      <c r="L618" s="21"/>
      <c r="M618" s="21"/>
      <c r="N618" s="21"/>
      <c r="O618" s="20"/>
      <c r="P618" s="20"/>
      <c r="Q618" s="20"/>
      <c r="R618" s="18"/>
    </row>
    <row r="619" spans="3:18" ht="12.75">
      <c r="C619" s="21"/>
      <c r="D619" s="21"/>
      <c r="E619" s="21"/>
      <c r="F619" s="208"/>
      <c r="G619" s="21"/>
      <c r="H619" s="21"/>
      <c r="I619" s="21"/>
      <c r="J619" s="21"/>
      <c r="K619" s="21"/>
      <c r="L619" s="21"/>
      <c r="M619" s="21"/>
      <c r="N619" s="21"/>
      <c r="O619" s="20"/>
      <c r="P619" s="20"/>
      <c r="Q619" s="20"/>
      <c r="R619" s="18"/>
    </row>
    <row r="620" spans="3:18" ht="12.75">
      <c r="C620" s="21"/>
      <c r="D620" s="21"/>
      <c r="E620" s="21"/>
      <c r="F620" s="208"/>
      <c r="G620" s="21"/>
      <c r="H620" s="21"/>
      <c r="I620" s="21"/>
      <c r="J620" s="21"/>
      <c r="K620" s="21"/>
      <c r="L620" s="21"/>
      <c r="M620" s="21"/>
      <c r="N620" s="21"/>
      <c r="O620" s="20"/>
      <c r="P620" s="20"/>
      <c r="Q620" s="20"/>
      <c r="R620" s="18"/>
    </row>
    <row r="621" spans="3:18" ht="12.75">
      <c r="C621" s="21"/>
      <c r="D621" s="21"/>
      <c r="E621" s="21"/>
      <c r="F621" s="208"/>
      <c r="G621" s="21"/>
      <c r="H621" s="21"/>
      <c r="I621" s="21"/>
      <c r="J621" s="21"/>
      <c r="K621" s="21"/>
      <c r="L621" s="21"/>
      <c r="M621" s="21"/>
      <c r="N621" s="21"/>
      <c r="O621" s="20"/>
      <c r="P621" s="20"/>
      <c r="Q621" s="20"/>
      <c r="R621" s="18"/>
    </row>
    <row r="622" spans="3:18" ht="12.75">
      <c r="C622" s="21"/>
      <c r="D622" s="21"/>
      <c r="E622" s="21"/>
      <c r="F622" s="208"/>
      <c r="G622" s="21"/>
      <c r="H622" s="21"/>
      <c r="I622" s="21"/>
      <c r="J622" s="21"/>
      <c r="K622" s="21"/>
      <c r="L622" s="21"/>
      <c r="M622" s="21"/>
      <c r="N622" s="21"/>
      <c r="O622" s="20"/>
      <c r="P622" s="20"/>
      <c r="Q622" s="20"/>
      <c r="R622" s="18"/>
    </row>
    <row r="623" spans="3:18" ht="12.75">
      <c r="C623" s="21"/>
      <c r="D623" s="21"/>
      <c r="E623" s="21"/>
      <c r="F623" s="208"/>
      <c r="G623" s="21"/>
      <c r="H623" s="21"/>
      <c r="I623" s="21"/>
      <c r="J623" s="21"/>
      <c r="K623" s="21"/>
      <c r="L623" s="21"/>
      <c r="M623" s="21"/>
      <c r="N623" s="21"/>
      <c r="O623" s="20"/>
      <c r="P623" s="20"/>
      <c r="Q623" s="20"/>
      <c r="R623" s="18"/>
    </row>
    <row r="624" spans="3:18" ht="12.75">
      <c r="C624" s="21"/>
      <c r="D624" s="21"/>
      <c r="E624" s="21"/>
      <c r="F624" s="208"/>
      <c r="G624" s="21"/>
      <c r="H624" s="21"/>
      <c r="I624" s="21"/>
      <c r="J624" s="21"/>
      <c r="K624" s="21"/>
      <c r="L624" s="21"/>
      <c r="M624" s="21"/>
      <c r="N624" s="21"/>
      <c r="O624" s="20"/>
      <c r="P624" s="20"/>
      <c r="Q624" s="20"/>
      <c r="R624" s="18"/>
    </row>
    <row r="625" spans="3:18" ht="12.75">
      <c r="C625" s="21"/>
      <c r="D625" s="21"/>
      <c r="E625" s="21"/>
      <c r="F625" s="208"/>
      <c r="G625" s="21"/>
      <c r="H625" s="21"/>
      <c r="I625" s="21"/>
      <c r="J625" s="21"/>
      <c r="K625" s="21"/>
      <c r="L625" s="21"/>
      <c r="M625" s="21"/>
      <c r="N625" s="21"/>
      <c r="O625" s="20"/>
      <c r="P625" s="20"/>
      <c r="Q625" s="20"/>
      <c r="R625" s="18"/>
    </row>
    <row r="626" spans="3:18" ht="12.75">
      <c r="C626" s="21"/>
      <c r="D626" s="21"/>
      <c r="E626" s="21"/>
      <c r="F626" s="208"/>
      <c r="G626" s="21"/>
      <c r="H626" s="21"/>
      <c r="I626" s="21"/>
      <c r="J626" s="21"/>
      <c r="K626" s="21"/>
      <c r="L626" s="21"/>
      <c r="M626" s="21"/>
      <c r="N626" s="21"/>
      <c r="O626" s="20"/>
      <c r="P626" s="20"/>
      <c r="Q626" s="20"/>
      <c r="R626" s="18"/>
    </row>
    <row r="627" spans="3:18" ht="12.75">
      <c r="C627" s="21"/>
      <c r="D627" s="21"/>
      <c r="E627" s="21"/>
      <c r="F627" s="208"/>
      <c r="G627" s="21"/>
      <c r="H627" s="21"/>
      <c r="I627" s="21"/>
      <c r="J627" s="21"/>
      <c r="K627" s="21"/>
      <c r="L627" s="21"/>
      <c r="M627" s="21"/>
      <c r="N627" s="21"/>
      <c r="O627" s="20"/>
      <c r="P627" s="20"/>
      <c r="Q627" s="20"/>
      <c r="R627" s="18"/>
    </row>
    <row r="628" spans="3:18" ht="12.75">
      <c r="C628" s="21"/>
      <c r="D628" s="21"/>
      <c r="E628" s="21"/>
      <c r="F628" s="208"/>
      <c r="G628" s="21"/>
      <c r="H628" s="21"/>
      <c r="I628" s="21"/>
      <c r="J628" s="21"/>
      <c r="K628" s="21"/>
      <c r="L628" s="21"/>
      <c r="M628" s="21"/>
      <c r="N628" s="21"/>
      <c r="O628" s="20"/>
      <c r="P628" s="20"/>
      <c r="Q628" s="20"/>
      <c r="R628" s="18"/>
    </row>
    <row r="629" spans="3:18" ht="12.75">
      <c r="C629" s="21"/>
      <c r="D629" s="21"/>
      <c r="E629" s="21"/>
      <c r="F629" s="208"/>
      <c r="G629" s="21"/>
      <c r="H629" s="21"/>
      <c r="I629" s="21"/>
      <c r="J629" s="21"/>
      <c r="K629" s="21"/>
      <c r="L629" s="21"/>
      <c r="M629" s="21"/>
      <c r="N629" s="21"/>
      <c r="O629" s="20"/>
      <c r="P629" s="20"/>
      <c r="Q629" s="20"/>
      <c r="R629" s="18"/>
    </row>
    <row r="630" spans="3:18" ht="12.75">
      <c r="C630" s="21"/>
      <c r="D630" s="21"/>
      <c r="E630" s="21"/>
      <c r="F630" s="208"/>
      <c r="G630" s="21"/>
      <c r="H630" s="21"/>
      <c r="I630" s="21"/>
      <c r="J630" s="21"/>
      <c r="K630" s="21"/>
      <c r="L630" s="21"/>
      <c r="M630" s="21"/>
      <c r="N630" s="21"/>
      <c r="O630" s="20"/>
      <c r="P630" s="20"/>
      <c r="Q630" s="20"/>
      <c r="R630" s="18"/>
    </row>
    <row r="631" spans="3:18" ht="12.75">
      <c r="C631" s="21"/>
      <c r="D631" s="21"/>
      <c r="E631" s="21"/>
      <c r="F631" s="208"/>
      <c r="G631" s="21"/>
      <c r="H631" s="21"/>
      <c r="I631" s="21"/>
      <c r="J631" s="21"/>
      <c r="K631" s="21"/>
      <c r="L631" s="21"/>
      <c r="M631" s="21"/>
      <c r="N631" s="21"/>
      <c r="O631" s="20"/>
      <c r="P631" s="20"/>
      <c r="Q631" s="20"/>
      <c r="R631" s="18"/>
    </row>
    <row r="632" spans="3:18" ht="12.75">
      <c r="C632" s="21"/>
      <c r="D632" s="21"/>
      <c r="E632" s="21"/>
      <c r="F632" s="208"/>
      <c r="G632" s="21"/>
      <c r="H632" s="21"/>
      <c r="I632" s="21"/>
      <c r="J632" s="21"/>
      <c r="K632" s="21"/>
      <c r="L632" s="21"/>
      <c r="M632" s="21"/>
      <c r="N632" s="21"/>
      <c r="O632" s="20"/>
      <c r="P632" s="20"/>
      <c r="Q632" s="20"/>
      <c r="R632" s="18"/>
    </row>
    <row r="633" spans="3:18" ht="12.75">
      <c r="C633" s="21"/>
      <c r="D633" s="21"/>
      <c r="E633" s="21"/>
      <c r="F633" s="208"/>
      <c r="G633" s="21"/>
      <c r="H633" s="21"/>
      <c r="I633" s="21"/>
      <c r="J633" s="21"/>
      <c r="K633" s="21"/>
      <c r="L633" s="21"/>
      <c r="M633" s="21"/>
      <c r="N633" s="21"/>
      <c r="O633" s="20"/>
      <c r="P633" s="20"/>
      <c r="Q633" s="20"/>
      <c r="R633" s="18"/>
    </row>
    <row r="634" spans="3:18" ht="12.75">
      <c r="C634" s="21"/>
      <c r="D634" s="21"/>
      <c r="E634" s="21"/>
      <c r="F634" s="208"/>
      <c r="G634" s="21"/>
      <c r="H634" s="21"/>
      <c r="I634" s="21"/>
      <c r="J634" s="21"/>
      <c r="K634" s="21"/>
      <c r="L634" s="21"/>
      <c r="M634" s="21"/>
      <c r="N634" s="21"/>
      <c r="O634" s="20"/>
      <c r="P634" s="20"/>
      <c r="Q634" s="20"/>
      <c r="R634" s="18"/>
    </row>
    <row r="635" spans="3:18" ht="12.75">
      <c r="C635" s="21"/>
      <c r="D635" s="21"/>
      <c r="E635" s="21"/>
      <c r="F635" s="208"/>
      <c r="G635" s="21"/>
      <c r="H635" s="21"/>
      <c r="I635" s="21"/>
      <c r="J635" s="21"/>
      <c r="K635" s="21"/>
      <c r="L635" s="21"/>
      <c r="M635" s="21"/>
      <c r="N635" s="21"/>
      <c r="O635" s="20"/>
      <c r="P635" s="20"/>
      <c r="Q635" s="20"/>
      <c r="R635" s="18"/>
    </row>
    <row r="636" spans="3:18" ht="12.75">
      <c r="C636" s="21"/>
      <c r="D636" s="21"/>
      <c r="E636" s="21"/>
      <c r="F636" s="208"/>
      <c r="G636" s="21"/>
      <c r="H636" s="21"/>
      <c r="I636" s="21"/>
      <c r="J636" s="21"/>
      <c r="K636" s="21"/>
      <c r="L636" s="21"/>
      <c r="M636" s="21"/>
      <c r="N636" s="21"/>
      <c r="O636" s="20"/>
      <c r="P636" s="20"/>
      <c r="Q636" s="20"/>
      <c r="R636" s="18"/>
    </row>
    <row r="637" spans="3:18" ht="12.75">
      <c r="C637" s="21"/>
      <c r="D637" s="21"/>
      <c r="E637" s="21"/>
      <c r="F637" s="208"/>
      <c r="G637" s="21"/>
      <c r="H637" s="21"/>
      <c r="I637" s="21"/>
      <c r="J637" s="21"/>
      <c r="K637" s="21"/>
      <c r="L637" s="21"/>
      <c r="M637" s="21"/>
      <c r="N637" s="21"/>
      <c r="O637" s="20"/>
      <c r="P637" s="20"/>
      <c r="Q637" s="20"/>
      <c r="R637" s="18"/>
    </row>
    <row r="638" spans="3:18" ht="12.75">
      <c r="C638" s="21"/>
      <c r="D638" s="21"/>
      <c r="E638" s="21"/>
      <c r="F638" s="208"/>
      <c r="G638" s="21"/>
      <c r="H638" s="21"/>
      <c r="I638" s="21"/>
      <c r="J638" s="21"/>
      <c r="K638" s="21"/>
      <c r="L638" s="21"/>
      <c r="M638" s="21"/>
      <c r="N638" s="21"/>
      <c r="O638" s="20"/>
      <c r="P638" s="20"/>
      <c r="Q638" s="20"/>
      <c r="R638" s="18"/>
    </row>
    <row r="639" spans="3:18" ht="12.75">
      <c r="C639" s="21"/>
      <c r="D639" s="21"/>
      <c r="E639" s="21"/>
      <c r="F639" s="208"/>
      <c r="G639" s="21"/>
      <c r="H639" s="21"/>
      <c r="I639" s="21"/>
      <c r="J639" s="21"/>
      <c r="K639" s="21"/>
      <c r="L639" s="21"/>
      <c r="M639" s="21"/>
      <c r="N639" s="21"/>
      <c r="O639" s="20"/>
      <c r="P639" s="20"/>
      <c r="Q639" s="20"/>
      <c r="R639" s="18"/>
    </row>
    <row r="640" spans="3:18" ht="12.75">
      <c r="C640" s="21"/>
      <c r="D640" s="21"/>
      <c r="E640" s="21"/>
      <c r="F640" s="208"/>
      <c r="G640" s="21"/>
      <c r="H640" s="21"/>
      <c r="I640" s="21"/>
      <c r="J640" s="21"/>
      <c r="K640" s="21"/>
      <c r="L640" s="21"/>
      <c r="M640" s="21"/>
      <c r="N640" s="21"/>
      <c r="O640" s="20"/>
      <c r="P640" s="20"/>
      <c r="Q640" s="20"/>
      <c r="R640" s="18"/>
    </row>
    <row r="641" spans="3:18" ht="12.75">
      <c r="C641" s="21"/>
      <c r="D641" s="21"/>
      <c r="E641" s="21"/>
      <c r="F641" s="208"/>
      <c r="G641" s="21"/>
      <c r="H641" s="21"/>
      <c r="I641" s="21"/>
      <c r="J641" s="21"/>
      <c r="K641" s="21"/>
      <c r="L641" s="21"/>
      <c r="M641" s="21"/>
      <c r="N641" s="21"/>
      <c r="O641" s="20"/>
      <c r="P641" s="20"/>
      <c r="Q641" s="20"/>
      <c r="R641" s="18"/>
    </row>
    <row r="642" spans="3:18" ht="12.75">
      <c r="C642" s="21"/>
      <c r="D642" s="21"/>
      <c r="E642" s="21"/>
      <c r="F642" s="208"/>
      <c r="G642" s="21"/>
      <c r="H642" s="21"/>
      <c r="I642" s="21"/>
      <c r="J642" s="21"/>
      <c r="K642" s="21"/>
      <c r="L642" s="21"/>
      <c r="M642" s="21"/>
      <c r="N642" s="21"/>
      <c r="O642" s="20"/>
      <c r="P642" s="20"/>
      <c r="Q642" s="20"/>
      <c r="R642" s="18"/>
    </row>
    <row r="643" spans="3:18" ht="12.75">
      <c r="C643" s="21"/>
      <c r="D643" s="21"/>
      <c r="E643" s="21"/>
      <c r="F643" s="208"/>
      <c r="G643" s="21"/>
      <c r="H643" s="21"/>
      <c r="I643" s="21"/>
      <c r="J643" s="21"/>
      <c r="K643" s="21"/>
      <c r="L643" s="21"/>
      <c r="M643" s="21"/>
      <c r="N643" s="21"/>
      <c r="O643" s="20"/>
      <c r="P643" s="20"/>
      <c r="Q643" s="20"/>
      <c r="R643" s="18"/>
    </row>
    <row r="644" spans="3:18" ht="12.75">
      <c r="C644" s="21"/>
      <c r="D644" s="21"/>
      <c r="E644" s="21"/>
      <c r="F644" s="208"/>
      <c r="G644" s="21"/>
      <c r="H644" s="21"/>
      <c r="I644" s="21"/>
      <c r="J644" s="21"/>
      <c r="K644" s="21"/>
      <c r="L644" s="21"/>
      <c r="M644" s="21"/>
      <c r="N644" s="21"/>
      <c r="O644" s="20"/>
      <c r="P644" s="20"/>
      <c r="Q644" s="20"/>
      <c r="R644" s="18"/>
    </row>
    <row r="645" spans="3:18" ht="12.75">
      <c r="C645" s="21"/>
      <c r="D645" s="21"/>
      <c r="E645" s="21"/>
      <c r="F645" s="208"/>
      <c r="G645" s="21"/>
      <c r="H645" s="21"/>
      <c r="I645" s="21"/>
      <c r="J645" s="21"/>
      <c r="K645" s="21"/>
      <c r="L645" s="21"/>
      <c r="M645" s="21"/>
      <c r="N645" s="21"/>
      <c r="O645" s="20"/>
      <c r="P645" s="20"/>
      <c r="Q645" s="20"/>
      <c r="R645" s="18"/>
    </row>
    <row r="646" spans="3:18" ht="12.75">
      <c r="C646" s="21"/>
      <c r="D646" s="21"/>
      <c r="E646" s="21"/>
      <c r="F646" s="208"/>
      <c r="G646" s="21"/>
      <c r="H646" s="21"/>
      <c r="I646" s="21"/>
      <c r="J646" s="21"/>
      <c r="K646" s="21"/>
      <c r="L646" s="21"/>
      <c r="M646" s="21"/>
      <c r="N646" s="21"/>
      <c r="O646" s="20"/>
      <c r="P646" s="20"/>
      <c r="Q646" s="20"/>
      <c r="R646" s="18"/>
    </row>
    <row r="647" spans="3:18" ht="12.75">
      <c r="C647" s="21"/>
      <c r="D647" s="21"/>
      <c r="E647" s="21"/>
      <c r="F647" s="208"/>
      <c r="G647" s="21"/>
      <c r="H647" s="21"/>
      <c r="I647" s="21"/>
      <c r="J647" s="21"/>
      <c r="K647" s="21"/>
      <c r="L647" s="21"/>
      <c r="M647" s="21"/>
      <c r="N647" s="21"/>
      <c r="O647" s="20"/>
      <c r="P647" s="20"/>
      <c r="Q647" s="20"/>
      <c r="R647" s="18"/>
    </row>
    <row r="648" spans="3:18" ht="12.75">
      <c r="C648" s="21"/>
      <c r="D648" s="21"/>
      <c r="E648" s="21"/>
      <c r="F648" s="208"/>
      <c r="G648" s="21"/>
      <c r="H648" s="21"/>
      <c r="I648" s="21"/>
      <c r="J648" s="21"/>
      <c r="K648" s="21"/>
      <c r="L648" s="21"/>
      <c r="M648" s="21"/>
      <c r="N648" s="21"/>
      <c r="O648" s="20"/>
      <c r="P648" s="20"/>
      <c r="Q648" s="20"/>
      <c r="R648" s="18"/>
    </row>
    <row r="649" spans="3:18" ht="12.75">
      <c r="C649" s="21"/>
      <c r="D649" s="21"/>
      <c r="E649" s="21"/>
      <c r="F649" s="208"/>
      <c r="G649" s="21"/>
      <c r="H649" s="21"/>
      <c r="I649" s="21"/>
      <c r="J649" s="21"/>
      <c r="K649" s="21"/>
      <c r="L649" s="21"/>
      <c r="M649" s="21"/>
      <c r="N649" s="21"/>
      <c r="O649" s="20"/>
      <c r="P649" s="20"/>
      <c r="Q649" s="20"/>
      <c r="R649" s="18"/>
    </row>
    <row r="650" spans="3:18" ht="12.75">
      <c r="C650" s="21"/>
      <c r="D650" s="21"/>
      <c r="E650" s="21"/>
      <c r="F650" s="208"/>
      <c r="G650" s="21"/>
      <c r="H650" s="21"/>
      <c r="I650" s="21"/>
      <c r="J650" s="21"/>
      <c r="K650" s="21"/>
      <c r="L650" s="21"/>
      <c r="M650" s="21"/>
      <c r="N650" s="21"/>
      <c r="O650" s="20"/>
      <c r="P650" s="20"/>
      <c r="Q650" s="20"/>
      <c r="R650" s="18"/>
    </row>
    <row r="651" spans="3:18" ht="12.75">
      <c r="C651" s="21"/>
      <c r="D651" s="21"/>
      <c r="E651" s="21"/>
      <c r="F651" s="208"/>
      <c r="G651" s="21"/>
      <c r="H651" s="21"/>
      <c r="I651" s="21"/>
      <c r="J651" s="21"/>
      <c r="K651" s="21"/>
      <c r="L651" s="21"/>
      <c r="M651" s="21"/>
      <c r="N651" s="21"/>
      <c r="O651" s="20"/>
      <c r="P651" s="20"/>
      <c r="Q651" s="20"/>
      <c r="R651" s="18"/>
    </row>
    <row r="652" spans="3:18" ht="12.75">
      <c r="C652" s="21"/>
      <c r="D652" s="21"/>
      <c r="E652" s="21"/>
      <c r="F652" s="208"/>
      <c r="G652" s="21"/>
      <c r="H652" s="21"/>
      <c r="I652" s="21"/>
      <c r="J652" s="21"/>
      <c r="K652" s="21"/>
      <c r="L652" s="21"/>
      <c r="M652" s="21"/>
      <c r="N652" s="21"/>
      <c r="O652" s="20"/>
      <c r="P652" s="20"/>
      <c r="Q652" s="20"/>
      <c r="R652" s="18"/>
    </row>
    <row r="653" spans="3:18" ht="12.75">
      <c r="C653" s="21"/>
      <c r="D653" s="21"/>
      <c r="E653" s="21"/>
      <c r="F653" s="208"/>
      <c r="G653" s="21"/>
      <c r="H653" s="21"/>
      <c r="I653" s="21"/>
      <c r="J653" s="21"/>
      <c r="K653" s="21"/>
      <c r="L653" s="21"/>
      <c r="M653" s="21"/>
      <c r="N653" s="21"/>
      <c r="O653" s="20"/>
      <c r="P653" s="20"/>
      <c r="Q653" s="20"/>
      <c r="R653" s="18"/>
    </row>
  </sheetData>
  <sheetProtection password="CAF5" sheet="1" objects="1" scenarios="1"/>
  <mergeCells count="6">
    <mergeCell ref="F6:I6"/>
    <mergeCell ref="F7:F8"/>
    <mergeCell ref="A1:Q1"/>
    <mergeCell ref="B5:J5"/>
    <mergeCell ref="L5:Q5"/>
    <mergeCell ref="A3:Q3"/>
  </mergeCells>
  <printOptions horizontalCentered="1"/>
  <pageMargins left="0.25" right="0.23" top="0.87" bottom="0.82" header="0.67" footer="0.5"/>
  <pageSetup fitToHeight="1" fitToWidth="1" horizontalDpi="600" verticalDpi="600" orientation="landscape" scale="65" r:id="rId1"/>
  <headerFooter alignWithMargins="0">
    <oddFooter>&amp;L&amp;"Lucida Sans,Italic"&amp;9MSDE-LFRO  09 / 2010&amp;C- &amp;P -
&amp;R&amp;"Lucida Sans,Italic"&amp;9Selected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keywords/>
  <dc:description/>
  <cp:lastModifiedBy>jwalley</cp:lastModifiedBy>
  <cp:lastPrinted>2010-10-06T14:23:34Z</cp:lastPrinted>
  <dcterms:created xsi:type="dcterms:W3CDTF">1999-04-12T15:49:59Z</dcterms:created>
  <dcterms:modified xsi:type="dcterms:W3CDTF">2010-10-19T18:25:28Z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159000.000000000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